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оправ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'Поправки'!$A$2:$O$27</definedName>
    <definedName name="_xlfn.BAHTTEXT" hidden="1">#NAME?</definedName>
    <definedName name="d">#REF!</definedName>
    <definedName name="А">#REF!</definedName>
    <definedName name="А2">#REF!</definedName>
    <definedName name="Амортизация">'[3]Вводные данные'!$C$30</definedName>
    <definedName name="Арендная_ставка">'[3]Вводные данные'!$C$15</definedName>
    <definedName name="б">'[15]Коэфф кап по киоску с ЗУ'!#REF!</definedName>
    <definedName name="Базовая_арендная_ставка">#REF!</definedName>
    <definedName name="в">#REF!</definedName>
    <definedName name="г">'[11]СТАВКА'!#REF!</definedName>
    <definedName name="Дата_продажи">'[5]Вводные данные'!$C$6</definedName>
    <definedName name="Доходный">'[7]Дох_П'!$C$31</definedName>
    <definedName name="е">'[6]Доходный'!$C$26</definedName>
    <definedName name="ж">'[6]Сравнительный'!$C$67</definedName>
    <definedName name="Затратный">'[7]З_П'!$E$29</definedName>
    <definedName name="Затратный_подход">'[12]ЗАТРАТНЫЙ'!#REF!</definedName>
    <definedName name="Инфля_">'[10]Исход данные'!$B$1</definedName>
    <definedName name="Инфляц">'[7]Исходные_данные'!$B$1</definedName>
    <definedName name="ИНФЛЯЦИЯ">'[1]Вводные данные'!$C$3</definedName>
    <definedName name="Итог_Доходный">#REF!</definedName>
    <definedName name="Итог_затратный">'[6]Затратный'!$C$20</definedName>
    <definedName name="Итог_Сравнительный">'[4]Аналоги'!#REF!</definedName>
    <definedName name="Итог_ст_земли">'[2]оценка_земли'!$E$68</definedName>
    <definedName name="К_недозагруженности">'[3]Вводные данные'!$C$17</definedName>
    <definedName name="К_НЕДОЗАГРУЗКИ">'[4]Вводные данные'!$B$4</definedName>
    <definedName name="количество_лет">'[14]Коэфф кап по киоску с ЗУ'!#REF!</definedName>
    <definedName name="Курс_доллара">'[5]Вводные данные'!$H$1</definedName>
    <definedName name="МИСОВЕЦ">#REF!</definedName>
    <definedName name="Налог">'[10]Исход данные'!$B$4</definedName>
    <definedName name="налог_землю">'[2]Исходные данные'!$B$34</definedName>
    <definedName name="Налог_на_землю">'[3]Вводные данные'!$C$25</definedName>
    <definedName name="Налог_на_прибыль">'[3]Вводные данные'!$C$5</definedName>
    <definedName name="НДС">'[10]Исход данные'!$B$3</definedName>
    <definedName name="Несистематич">#REF!</definedName>
    <definedName name="Номинальная">'[11]СТАВКА'!#REF!</definedName>
    <definedName name="Номинальная_ставка_доходности">'[9]Ставка'!$B$45</definedName>
    <definedName name="Общая_площадь">#REF!</definedName>
    <definedName name="Отчисления_на_замещение">'[3]Вводные данные'!$C$50</definedName>
    <definedName name="Переменные_расходы">'[3]Вводные данные'!$C$44</definedName>
    <definedName name="Площадь_в_аренду">'[3]Вводные данные'!$C$14</definedName>
    <definedName name="пост">#REF!</definedName>
    <definedName name="Потери_при_сборе">'[3]Вводные данные'!$C$18</definedName>
    <definedName name="Прочие_пост_расходы">'[3]Вводные данные'!$C$36</definedName>
    <definedName name="Реальная">'[11]СТАВКА'!#REF!</definedName>
    <definedName name="Систематич">#REF!</definedName>
    <definedName name="Со">#REF!</definedName>
    <definedName name="Согл1">#REF!</definedName>
    <definedName name="Согласование">#REF!</definedName>
    <definedName name="Ст">'[13]Доход '!#REF!</definedName>
    <definedName name="ст_сравнения">'[2]Оценка_земл_сравнения_продаж'!$E$22</definedName>
    <definedName name="Ставка">#REF!</definedName>
    <definedName name="Ставка_безрисковая">#REF!</definedName>
    <definedName name="Ставка_дисконтирования">#REF!</definedName>
    <definedName name="Ставка_несистматич">'[11]СТАВКА'!#REF!</definedName>
    <definedName name="Ставка_номинальная">'[10]Исход данные'!$B$17</definedName>
    <definedName name="Ставка_реал_дисконтиров">'[11]СТАВКА'!#REF!</definedName>
    <definedName name="Ставка_систематич">#REF!</definedName>
    <definedName name="Стоим_доходного">'[8]Доходный_подход'!$C$34</definedName>
    <definedName name="Стоимость_сравнительного">'[8]Сравнительный'!$E$12</definedName>
    <definedName name="Темп_роста">#REF!</definedName>
    <definedName name="ФАКТОР_М">'[3]Всякая всячина'!$A$25</definedName>
    <definedName name="щ">#REF!</definedName>
  </definedNames>
  <calcPr fullCalcOnLoad="1"/>
</workbook>
</file>

<file path=xl/comments1.xml><?xml version="1.0" encoding="utf-8"?>
<comments xmlns="http://schemas.openxmlformats.org/spreadsheetml/2006/main">
  <authors>
    <author>Severin</author>
  </authors>
  <commentList>
    <comment ref="J16" authorId="0">
      <text>
        <r>
          <rPr>
            <b/>
            <sz val="8"/>
            <rFont val="Tahoma"/>
            <family val="0"/>
          </rPr>
          <t>Severin:</t>
        </r>
        <r>
          <rPr>
            <sz val="8"/>
            <rFont val="Tahoma"/>
            <family val="0"/>
          </rPr>
          <t xml:space="preserve">
СКЛАД: ул. Минская, 16 (завод Процессор), 1700 кв.м, отапливаемый, 200 р./кв.м, сдаю или 25 тыс. р./кв.м, продаю. Собственник. 
Т.(8910)349-61-25, Т.(4732)44-61-56
</t>
        </r>
      </text>
    </comment>
  </commentList>
</comments>
</file>

<file path=xl/sharedStrings.xml><?xml version="1.0" encoding="utf-8"?>
<sst xmlns="http://schemas.openxmlformats.org/spreadsheetml/2006/main" count="1034" uniqueCount="389">
  <si>
    <t>нежилое встроенное помещение, расположенное на первом этаже жилого дома по адресу: ул. Остужева, 6 Общая площадь: 260 кв.м.  
 Назначение: магазин, офис, отделение банка. Месторасположение: объект расположен на «красной» линии, в 30 м от  гипермаркета «Линия», что обеспечивает высокую проходимость. Рядом расположены: магазины, офисы, гипермаркет «Линия», торговый комплекс                                                     «Перекресток». Технические характеристики: качественная отделка, высота потолка 3,85 м, телефонные линии. Цена аренды: 1 500 руб./кв.м в месяц. Цена продажи: 100 000 руб./кв.м. За дополнительной информацией и по вопросу организации показа обращаться по телефону:   8(4732) 288-245    Воронков Михаил</t>
  </si>
  <si>
    <t>Служба недвижимости «Сота» ул. Домостроителей, 45 тел./факс: 39-12-70 (многоканальный) e-mail: dom-45@ksota.ru</t>
  </si>
  <si>
    <t>http://www.ksota.ru/sotainvest/commercia/dir50/dir61/?saf=01208703cd7c55b870976681c6291e1c</t>
  </si>
  <si>
    <t xml:space="preserve">Категория: Офисы продажа Район: Центральный р-н Улица: Революции Этаж/Этажность: 1 / 0 Общая площадь: 114 м2 Цена: 8'950'000 руб. Комментарий: Офисное помещение с евро ремонтом, есть парковка, возможна аренда (800р м. кв.) 
Агент: Фаустова Оксана Владимировна, тел.: 56-47-30 </t>
  </si>
  <si>
    <t>http://www.nikvrn.ru/catitem?i=6044</t>
  </si>
  <si>
    <t>г. Воронеж, ВАИ</t>
  </si>
  <si>
    <t>Складское</t>
  </si>
  <si>
    <t xml:space="preserve">СКЛАДСКОЕ ЗДАНИЕ (ВАИ), 1000 кв.м, кирп., отапливаемое, коммуникации, пандус, ж/д ветка, участок 0.5 га, продаю, в аренду сдам. Собственник. Т.(8920)229-22-75 </t>
  </si>
  <si>
    <t>http://www.cmlt.ru/ad-a12249254</t>
  </si>
  <si>
    <t>http://www.appraiser.ru//UserFiles/File/Guidance_materials/baza_popravok/67.jpg</t>
  </si>
  <si>
    <t>г. Воронеж, Ю-з</t>
  </si>
  <si>
    <t xml:space="preserve">ПРОИЗВОДСТВЕННО-СКЛАДСКОЕ ПОМЕЩЕНИЕ, с офисами, по ул. Дорожная, 3400 кв.м, цоколь и первый этаж, 12000 р./кв.м, продаю. Возможна аренда. Т.8(4732)38-71-27, Т.8(4732)60-70-90 </t>
  </si>
  <si>
    <t>Газета "Камелот" 394000, г. Воронеж, ул. Среднемосковская, 6
тел. 645-089</t>
  </si>
  <si>
    <t>http://www.cmlt.ru/ad-a12276816</t>
  </si>
  <si>
    <t>http://www.appraiser.ru//UserFiles/File/Guidance_materials/baza_popravok/68.jpg</t>
  </si>
  <si>
    <t>г. Воронеж, завод процессор</t>
  </si>
  <si>
    <t xml:space="preserve">СКЛАД: Изыскателей ул., 37 (завод Процессор), 1700 кв.м, отапливаемый, 25000 р./кв.м, офис, 1246 кв.м, 35000 р./кв.м, собственник продает, в аренду сдаст (склад, 1700 кв.м, 200 р./кв.м, офис, 1246 кв.м, 300 р./кв.м). Т.(8910)349-61-25, Т.8(4732)27-10-00 [10.06.2009] </t>
  </si>
  <si>
    <t>Газета "Камелот" 394000, г. Воронеж, ул. Среднемосковская, 6
тел. 645-090</t>
  </si>
  <si>
    <t>http://www.cmlt.ru/ad-a12190859</t>
  </si>
  <si>
    <t>http://www.appraiser.ru//UserFiles/File/Guidance_materials/baza_popravok/69.jpg</t>
  </si>
  <si>
    <t>Газета "Камелот" 394000, г. Воронеж, ул. Среднемосковская, 6
тел. 645-091</t>
  </si>
  <si>
    <t>Воронежская область, пгт Рамонь</t>
  </si>
  <si>
    <t>СКЛАДСКОЕ ПОМЕЩЕНИЕ: Рамонь, 1300 кв.м, участок 30 соток, электрокабель, 25 кВт, водопровод, 4000000 р., продаю, сдам в аренду. 
Т.(8903)651-47-51, Т.(8951)859-15-83</t>
  </si>
  <si>
    <t>Газета "Камелот" 394000, г. Воронеж, ул. Среднемосковская, 6
тел. 645-092</t>
  </si>
  <si>
    <t>http://www.cmlt.ru/ad-a12389246</t>
  </si>
  <si>
    <t>http://www.appraiser.ru//UserFiles/File/Guidance_materials/baza_popravok/70.jpg</t>
  </si>
  <si>
    <t>г. Воронеж, Северный р-н</t>
  </si>
  <si>
    <t>Развлекательный комплекс</t>
  </si>
  <si>
    <t>РАЗВЛЕКАТЕЛЬНЫЙ КОМПЛЕКС "Зевс" в Северном р-не, 700 кв.м, 70 тыс. р./кв.м, продаю или сдам в аренду. 
Т.8(4732)38-65-26</t>
  </si>
  <si>
    <t>Газета "Камелот" 394000, г. Воронеж, ул. Среднемосковская, 6
тел. 645-093</t>
  </si>
  <si>
    <t>http://www.cmlt.ru/ad-a11755576</t>
  </si>
  <si>
    <t>http://www.appraiser.ru//UserFiles/File/Guidance_materials/baza_popravok/71.jpg</t>
  </si>
  <si>
    <t>Воронежская область, пгт Сомово</t>
  </si>
  <si>
    <t>ПРОИЗВОДСТВЕННО-СКЛАДСКОЕ ПОМЕЩЕНИЕ в Сомово, 153.7 кв.м, коммуникации, продаю, возможна аренда. 
Т.8(4732)22-09-52, Т.8(4732)55-72-82</t>
  </si>
  <si>
    <t>Газета "Камелот" 394000, г. Воронеж, ул. Среднемосковская, 6
тел. 645-094</t>
  </si>
  <si>
    <t>http://www.cmlt.ru/ad-a12383435</t>
  </si>
  <si>
    <t>http://www.appraiser.ru//UserFiles/File/Guidance_materials/baza_popravok/72.jpg</t>
  </si>
  <si>
    <t>ПОМЕЩЕНИЕ в р-не политехнического института, 1800 кв.м, 4 эт., все коммуникации, на закрытой охраняемой территории, высота потолков 5 м, можно частями, продаю. Рассмотрю вариант аренды. Возможен обмен. 
Т.8(4732)58-83-83, Т.(8905)051-40-80</t>
  </si>
  <si>
    <t>Газета "Камелот" 394000, г. Воронеж, ул. Среднемосковская, 6
тел. 645-095</t>
  </si>
  <si>
    <t>http://www.cmlt.ru/ad-a12315263</t>
  </si>
  <si>
    <t>http://www.appraiser.ru//UserFiles/File/Guidance_materials/baza_popravok/73.jpg</t>
  </si>
  <si>
    <t>ОФИСНОЕ ПОМЕЩЕНИЕ по Московскому пр., 54 кв.м, из них 9 кв.м места общего пользования, продаю или в аренду сдам. 
Т.(8910)340-28-04</t>
  </si>
  <si>
    <t>Газета "Камелот" 394000, г. Воронеж, ул. Среднемосковская, 6
тел. 645-096</t>
  </si>
  <si>
    <t>http://www.cmlt.ru/ad-a12332742</t>
  </si>
  <si>
    <t>http://www.appraiser.ru//UserFiles/File/Guidance_materials/baza_popravok/74.jpg</t>
  </si>
  <si>
    <t>МАГАЗИН по ул. Кольцовская, 47, площадь 82 кв.м., все по красной линии, продаю или сдам в аренду. 
Т.(8905)652-01-11</t>
  </si>
  <si>
    <t>Газета "Камелот" 394000, г. Воронеж, ул. Среднемосковская, 6
тел. 645-097</t>
  </si>
  <si>
    <t>http://www.cmlt.ru/ad-a12232240</t>
  </si>
  <si>
    <t>http://www.appraiser.ru//UserFiles/File/Guidance_materials/baza_popravok/75.jpg</t>
  </si>
  <si>
    <r>
      <t>Парный аналог</t>
    </r>
    <r>
      <rPr>
        <sz val="12"/>
        <rFont val="Arial"/>
        <family val="2"/>
      </rPr>
      <t xml:space="preserve"> Солнечногорский район, вблизи д. Черная Грязь. Участок трапециевидной формы, рельеф ровный, без перепадов высот, поле. 
Разрешенное использование - торгово-складское. Ж/Д ветка проходит юго-западнее участка на удалении 3 км. 
Межевание от 0,5 га. Цена продажи:
1-я линия – 25 000 у.е./сотка
2-я линия – 23 000 у.е./сотка </t>
    </r>
  </si>
  <si>
    <r>
      <t>Парный аналог</t>
    </r>
    <r>
      <rPr>
        <sz val="12"/>
        <rFont val="Arial"/>
        <family val="2"/>
      </rPr>
      <t xml:space="preserve"> Раменский район, вблизи н.п. Ульянино и д. Давыдово. Участки расположены в 57 км от МКАД неправильной формы, ландшафт ровный, без перепадов высот, поле. 
Разрешенное использование - под строительство объектов промышленного назначения. 
Цена продажи:
1-я линия – 3 800 у.е./сотка
2-я линия – 3 500 у.е./сотка </t>
    </r>
  </si>
  <si>
    <t>http://www.appraiser.ru//UserFiles/File/Guidance_materials/baza_popravok/46.jpg</t>
  </si>
  <si>
    <t>http://www.appraiser.ru//UserFiles/File/Guidance_materials/baza_popravok/47.jpg</t>
  </si>
  <si>
    <t>http://www.appraiser.ru//UserFiles/File/Guidance_materials/baza_popravok/48.jpg</t>
  </si>
  <si>
    <t>http://www.appraiser.ru//UserFiles/File/Guidance_materials/baza_popravok/49.jpg</t>
  </si>
  <si>
    <t>http://www.appraiser.ru//UserFiles/File/Guidance_materials/baza_popravok/50.jpg</t>
  </si>
  <si>
    <t>http://www.appraiser.ru//UserFiles/File/Guidance_materials/baza_popravok/51.jpg</t>
  </si>
  <si>
    <t>http://www.appraiser.ru//UserFiles/File/Guidance_materials/baza_popravok/52.jpg</t>
  </si>
  <si>
    <t>http://www.appraiser.ru//UserFiles/File/Guidance_materials/baza_popravok/53.jpg</t>
  </si>
  <si>
    <t>http://www.appraiser.ru//UserFiles/File/Guidance_materials/baza_popravok/54.jpg</t>
  </si>
  <si>
    <t>http://www.appraiser.ru//UserFiles/File/Guidance_materials/baza_popravok/55.jpg</t>
  </si>
  <si>
    <t>http://www.appraiser.ru//UserFiles/File/Guidance_materials/baza_popravok/56.jpg</t>
  </si>
  <si>
    <t>http://www.appraiser.ru//UserFiles/File/Guidance_materials/baza_popravok/57.jpg</t>
  </si>
  <si>
    <t>http://www.appraiser.ru//UserFiles/File/Guidance_materials/baza_popravok/58.jpg</t>
  </si>
  <si>
    <t>http://www.appraiser.ru//UserFiles/File/Guidance_materials/baza_popravok/59.jpg</t>
  </si>
  <si>
    <t>http://www.appraiser.ru//UserFiles/File/Guidance_materials/baza_popravok/62.jpg</t>
  </si>
  <si>
    <t>http://www.appraiser.ru//UserFiles/File/Guidance_materials/baza_popravok/63.jpg</t>
  </si>
  <si>
    <t>http://www.appraiser.ru//UserFiles/File/Guidance_materials/baza_popravok/64.jpg http://www.appraiser.ru//UserFiles/File/Guidance_materials/baza_popravok/65.jpg</t>
  </si>
  <si>
    <t>http://www.appraiser.ru//UserFiles/File/Guidance_materials/baza_popravok/66.jpg</t>
  </si>
  <si>
    <t>Дата инфо</t>
  </si>
  <si>
    <t>Прислал</t>
  </si>
  <si>
    <t>Андрей Северин</t>
  </si>
  <si>
    <t>Регион</t>
  </si>
  <si>
    <t>Тип объекта</t>
  </si>
  <si>
    <t>Операция</t>
  </si>
  <si>
    <t xml:space="preserve">Тип поправки </t>
  </si>
  <si>
    <t>Описание</t>
  </si>
  <si>
    <t>Справочное расчетное значение поправки</t>
  </si>
  <si>
    <t xml:space="preserve">Вид источника </t>
  </si>
  <si>
    <t xml:space="preserve">Полное наименование источника </t>
  </si>
  <si>
    <t>Ссылка</t>
  </si>
  <si>
    <t>Продажа</t>
  </si>
  <si>
    <t>Бумажный/электронный</t>
  </si>
  <si>
    <t xml:space="preserve">КАМЕЛОТ - газета объявлений и рекламы.
</t>
  </si>
  <si>
    <t>http://www.cmlt.ru/ad-a11893507</t>
  </si>
  <si>
    <t xml:space="preserve">бул. Победы, 335-680 кв.м, нежилое, под банк, офис, магазин, 1 этаж: 60000 р./кв.м, цоколь: 40000 р./кв.м, продаю.
Т.8(4732)56-33-37, Т.8(4732)29-10-12 </t>
  </si>
  <si>
    <t>Торговое</t>
  </si>
  <si>
    <t>Коминтерновский Улица: р-н Храма Количество этажей: 10 Номер этажа: 1,цоколь Высота потолков (м): 3.5; Условия: черновая отделка Материал: ж/б, кирпич
1 этаж - 40 000 р./м2
Цоколь - 25 000 р./м2</t>
  </si>
  <si>
    <t>Электронный</t>
  </si>
  <si>
    <t>«Коммерческая Недвижимость» тел. (4732) 52-24-80 тел. 8-920-400-19-34 E-mail: rieltor@komnd.ru vasilieva.lana@gmail.com</t>
  </si>
  <si>
    <t>Аренда</t>
  </si>
  <si>
    <t xml:space="preserve">Улица: Ленинский пр-т Этаж/Этажность: 1 / 16 Общая площадь: 22 м2 Цена: 24'200 руб.
Комментарий: + коммунальные платежи, имется площади от 15 до 150 кв.м. Арендная ставка первого этажа 1 кв.м. - 1 100 рублей; подвальное помещение - 700 рублей /кв.м. </t>
  </si>
  <si>
    <t>http://www.nikvrn.ru/catitem?i=4724</t>
  </si>
  <si>
    <t xml:space="preserve">ООО «Недвижимость и кредит» </t>
  </si>
  <si>
    <t>http://www.nikvrn.ru/catitem?i=5056</t>
  </si>
  <si>
    <t xml:space="preserve">ООО «Недвижимость и кредит» 
Агент: Булгакова Лариса Альбертовна, тел.: 22-06-16, 22-07-25 </t>
  </si>
  <si>
    <t>Офис</t>
  </si>
  <si>
    <t>http://www.komnd.ru/objects_detailed.php?object_id=192&amp;obj_cat_id=2&amp;obj_offs=0</t>
  </si>
  <si>
    <t>Площадь - 3700 кв. м. Здание расположено в центре г. Курск, ул. Дзержинского 68, рядом с площадью Советов. 
Централизованное отопление, энергоснабжение, хорошая освещенность прилегаемой территории. 
1 этаж - 700 р./м2
Цоколь - 500 р./м2</t>
  </si>
  <si>
    <t>цоколь/1 этаж</t>
  </si>
  <si>
    <t>Здание</t>
  </si>
  <si>
    <t>Улица: Степана Разина Этаж/Этажность: 1 / 7 Общая площадь: 7000 м2 Цена: 100'000 руб.
Комментарий: в здании класса "А" продаются офисные и торговые площади от 250 м.кв. свободной планировки в черновой отделке в 7-ми этажном здании, стоимость-1-3 этаж- по 100 000 руб.за м.кв., 4-7 этаж- по 80 000 рублей за м.кв.</t>
  </si>
  <si>
    <t>http://www.nikvrn.ru/catitem?i=4558</t>
  </si>
  <si>
    <t xml:space="preserve">Регион: Ленинский Этаж/Этажность: 0 / 5 Общая площадь: 1000 м2 Цена: 80'000'000 руб. Комментарий: Продается строящееся пятиэтажное здание. Цена указана за первый этаж. Стоимость: цоколя - 50 млн.руб. площадью 1000 кв.м.; 2 этаж - 70 тыс.руб./кв.м.Следующие этажи по 65 млн.рублей. Свободная планировка. Пластиковые окна. Р-н "Пед. Института". </t>
  </si>
  <si>
    <t>2 этаж/1 этаж</t>
  </si>
  <si>
    <t>http://www.advecs.vrn.ru/comm_realty/to-arenda.html</t>
  </si>
  <si>
    <t>на пересечении ул.Минской и ул.Старых Большевиков,  нежилое встроенно-пристроенное торгово-офисное помещение на 1-м этаже НОВОГО 13-этажного жилого дома,  (500 - 1-й этаж, 300 - цоколь) руб./кв.м в месяц, без комм.платежей,
 отделка черновая, дом сдан в эксплуатацию</t>
  </si>
  <si>
    <t xml:space="preserve">Адвекс-Воронеж </t>
  </si>
  <si>
    <t>http://www.expres-vrn.ru/sells.php</t>
  </si>
  <si>
    <t>Цена от 53 000руб. - 1кв.м. 
Нежилое: 2этаж – 245 кв.м. (свободная планировка),
отдельная входная группа
Цоколь – 243 кв.м. ( 90 000руб./кв.м.) 
1 этаж – 233 кв.м. ( 130 000руб./кв.м.) 
2 этаж – 236 кв.м. ( 110 000руб./кв.м.)</t>
  </si>
  <si>
    <t>Нежилое</t>
  </si>
  <si>
    <t xml:space="preserve">Общество с ограниченной ответственностью «Экспресс»    Лицензия № 682760 </t>
  </si>
  <si>
    <t>Северный р-н 300 + 300 кв.м.  Цокольный+ 1 этаж  Долевое строительство, срок сдачи 3-4 кв. 2005.Тел. 40-45-61 11 т. р./кв.м. – цоколь,  15 т.р./кв.м. – 1 этаж</t>
  </si>
  <si>
    <t>ФИРМА АЛЛОД 394026, Воронеж Московский п-т 7 к.2 тел. 78-57-76, 71-09-53, 71-08-98</t>
  </si>
  <si>
    <t>http://web.vrn.ru/allod/nej.htm</t>
  </si>
  <si>
    <t>http://www.vsfg.ru/business/index.html</t>
  </si>
  <si>
    <t>Открытое акционерное общество «СТРОИТЕЛЬНО-ФИНАНСОВАЯ ГРУППА»</t>
  </si>
  <si>
    <t>Войкова 6 (вторая очередь) помещение на цокольном этаже: 100 кв.м. – цена 75 000 руб/кв.м.помещения на 1 этаже: 30 и 48 кв.м. – цена 100 000 руб/кв.м. помещение на 2 этаже: 48 кв.м. – цена 100 000 руб/кв.м. первая линия домов отдельные входы окончание строительства IV квартал 2009</t>
  </si>
  <si>
    <t>Свободное назначение</t>
  </si>
  <si>
    <t>Торговое/офисное</t>
  </si>
  <si>
    <t>подвал/1 этаж</t>
  </si>
  <si>
    <t>3 этаж/1 этаж</t>
  </si>
  <si>
    <t>Адрес сохраненной копии</t>
  </si>
  <si>
    <t>Уникальный номер файла</t>
  </si>
  <si>
    <t>4-7 этаж/1-3 этаж</t>
  </si>
  <si>
    <t>Город</t>
  </si>
  <si>
    <t>Воронежская область</t>
  </si>
  <si>
    <t>Курская область</t>
  </si>
  <si>
    <t>Воронеж</t>
  </si>
  <si>
    <t>Курск</t>
  </si>
  <si>
    <t>http://www.komnd.ru/objects_detailed.php?object_id=263&amp;obj_cat_id=&amp;obj_offs=0</t>
  </si>
  <si>
    <t>Склад</t>
  </si>
  <si>
    <t>Продажа/аренда</t>
  </si>
  <si>
    <t>продажа/аренда_г</t>
  </si>
  <si>
    <t xml:space="preserve">СКЛАД: ул. Минская, 16 (завод Процессор), 1700 кв.м, отапливаемый, 200 р./кв.м, сдаю или 25 тыс. р./кв.м, продаю. Собственник. </t>
  </si>
  <si>
    <t>http://www.cmlt.ru/ad-a11626191</t>
  </si>
  <si>
    <t>помещение в отдельно стоящем здании частной гостиницы на улице Вл. Невского. 1 этаж – площадью 190 кв. м, цоколь – площадью 190 кв. м, черновая отделка. Имеются места для парковки. Первая линия.
Стоимость: аренда – 800руб./кв. м.
продажа – 65000 руб./кв. м.</t>
  </si>
  <si>
    <t>Журнал «Империя Недвижимости» 
г. Воронеж, ул. Свободы 29,тел. (4732) 61-12-12тел. (4732) 76-59-69, 76-52-62</t>
  </si>
  <si>
    <t>http://www.imperia-n.ru/catalogue?i=246</t>
  </si>
  <si>
    <t>Кафе</t>
  </si>
  <si>
    <t xml:space="preserve">Регион: Центральный
Улица: Пушкинская
Общая площадь: 130 м2
Цена: 21'000'000 руб.
Комментарий: Продается действующий бизнес. Возможно в аренду по 1500 руб./кв.м. </t>
  </si>
  <si>
    <t>http://www.nikvrn.ru/catitem?i=4381</t>
  </si>
  <si>
    <t>Регион: Левобережный
Улица: Танеева
Общая площадь: 5000 м2
Цена: 1'250'000 руб.
Комментарий: Складской комплекс класса "А" возможна аренда 250 руб за кв.м.включая НДС. Возможна продажа по 30000 руб. / м.кв., площадью от 1000 м. кв.</t>
  </si>
  <si>
    <t>http://www.nikvrn.ru/catitem?i=2589</t>
  </si>
  <si>
    <t xml:space="preserve">Улица: Ленинский пр-т Этаж/Этажность: 0 / 3 Общая площадь: 2321 м2 Цена: 68'000'000 руб.
Комментарий: Предлагаем на рассмотрение трехэтажное здание. На пересечении двух дорог с высоким автомобильным и пешеходным трафиком, первая линия домов. Вход в здание со стороны дороги. Все коммуникации. Возможна аренда по 300 руб./кв.м. </t>
  </si>
  <si>
    <t>http://www.nikvrn.ru/catitem?i=5263</t>
  </si>
  <si>
    <t>Регион: Левобережный
Улица: Минская
Этаж/Этажность: 1 / 4
Общая площадь: 60 м2
Цена: 27'000 руб.
Комментарий: Четырехэтажное офисное здание, новая отделка. возможна продажа. Цена 3300000 руб.</t>
  </si>
  <si>
    <t>http://www.nikvrn.ru/catitem?i=3314</t>
  </si>
  <si>
    <t>на ул. Бакунина в черновой отделке новые помещения площадью 580 кв. м и 155 кв. м (возможно объединение). Расположено на 2 этаже, имеется отдельная входная группа. Арендная ставка: 1000руб./кв. м,Продажа: 90000руб./кв. м</t>
  </si>
  <si>
    <t>http://www.imperia-n.ru/catalogue?i=328</t>
  </si>
  <si>
    <t>Продажа, длительная аренда. Воронеж. Центр. Район кафе Русская Америка (Санта-Бин) на ул. Плехановская. Возможно размещение: Представительский, клиентский офис банка, страховой компании, агентства недвижимости и т.п. Качественный ремонт и реконструкция фасада. Полная готовность. Адрес: 394030, г.Воронеж, ул.Желябова, д. 15. Расположение: Центр города. «Понятное» место. Хорошая транспортная доступность. Автопарковка: возможна.Тип помещения: 1 этаж кирпичного дома, нежилое встроенно-пристроенное. Площадь: 145,3 м2, торговая, торгово-офисная. Вход: 2 отдельных со стороны улицы. Планировка: свободная, 2 санузла, возможность выделения двух изолированных помещений. Отделка: окраска, потолки, освещение, рольставни, пол керамогранит. Вентиляция: да. Телефон: 2 тел. линии. Internet: да. Время работы: любое. Прочее: Помещение просмативается с ул.Плехановская. Возможно размещение рекламы на фасаде.Цена: 100 000 руб за кв. м. (продажа); 1600 руб. за кв. м. (аренда). Коммунальные: электроэнергия, вода - по прибору учета. Комиссионные агенству составляют: 3% -при продаже; 50% месячной арендной ставки- в случае аренды. т. 204-400, т. 40-57-38</t>
  </si>
  <si>
    <t xml:space="preserve">АН "Цитадель" (4732) 20-44-00;
(4732) 77-99-99 </t>
  </si>
  <si>
    <t>http://www.citadel-v.ru/index.php?n=1189437047&amp;l=0&amp;m=0&amp;a=3&amp;b=desc&amp;id=00000000128</t>
  </si>
  <si>
    <t xml:space="preserve">1 вариант: цоколь 586,3 кв.м., 1-й этаж 251,7 кв.м.; 2 вариант: 2-й этаж полностью 814,4 кв.м., или частями; 3 вариант: часть здания целиком 1652,4 кв.м.; 1 вариант: 1200000$; 2 вариант: 50000 р. кв.м.; 3 вариант: цена обсуждается
1 этаж от 700 рублей 2 этаж от 550 рублей цоколь от 200 рублей </t>
  </si>
  <si>
    <t xml:space="preserve">АН "Коммерческая недвижимость" тел. (4732) 52-24-80 тел. 8-920-400-19-34 </t>
  </si>
  <si>
    <t>http://www.komnd.ru/business_sale2.php</t>
  </si>
  <si>
    <t>Стоимость аренды 600.000 рублей в месяц. (750 руб./кв.м. в месяц) Стоимость покупки 36000000 руб.(45000 руб./кв.м.)</t>
  </si>
  <si>
    <t>"Северная Корона" Информация по тел. (4732) 93-49-14
e-mail: didusenko@mail.ru</t>
  </si>
  <si>
    <t>http://korona800.narod.ru/foto.htm</t>
  </si>
  <si>
    <t>Вид источника</t>
  </si>
  <si>
    <t>парная продажа</t>
  </si>
  <si>
    <t>аренда/продажа</t>
  </si>
  <si>
    <t xml:space="preserve">Средняя цена продажи кв. м. офисных площадей в городе сегодня - 1050 $, при этом в центральном районе - 1300$, (в бизнес - центрах - от 1600$), на основных магистралях Коминтерновского района - от 1200$. Средняя арендная ставка в настоящее время - 240 $ кв.м. в год. Стоимость аренды помещений в центральной части города и в некоторых других коммерчески привлекательных участках колеблется от$170 до $700 кв. м. в год. </t>
  </si>
  <si>
    <t>БК "Этажи" 
394030, Россия
г. Воронеж, ул. 9 Января, д. 68
Карта проезда</t>
  </si>
  <si>
    <t>http://www.bk-etazhi.ru/ourStudies.html</t>
  </si>
  <si>
    <t xml:space="preserve">Средняя цена продажи кв. метра торговой недвижимости сегодня в городе - 2 150$, аренды - 360 $ кв. м. в год. </t>
  </si>
  <si>
    <t>аналитика</t>
  </si>
  <si>
    <t>Рогова Анна Юрьевна</t>
  </si>
  <si>
    <t>Калининград</t>
  </si>
  <si>
    <t>продажа</t>
  </si>
  <si>
    <t>Калининградская область</t>
  </si>
  <si>
    <t>квартира</t>
  </si>
  <si>
    <t>расчет</t>
  </si>
  <si>
    <t>средние этажи/1 этаж</t>
  </si>
  <si>
    <t>1 этаж - 37120 руб./кв. м; 2-6 этаж - 37 760 руб./кв. м; 7-10 (последний) этаж - 37 120 руб./кв. м</t>
  </si>
  <si>
    <t>Сайт компании застройщика "Группа компаний СУ-155", тел.: (4012) 999-101</t>
  </si>
  <si>
    <t>средние этажи/последние этажи</t>
  </si>
  <si>
    <t>1-й этаж: 1 комнт (42,45 кв.м) - 39 072 руб./кв. м; 2 комнт (58,61-66,63 кв.м) - 37 120 руб./кв. м; 3 комнт (83,82-87,82 кв.м) - 35 168 руб./кв. м</t>
  </si>
  <si>
    <t>1-о комнатная/2-х комнатная</t>
  </si>
  <si>
    <t>3-х комнатная/2-х комнатная</t>
  </si>
  <si>
    <t>http://www.appraiser.ru//UserFiles/File/Guidance_materials/baza_popravok/2.jpg</t>
  </si>
  <si>
    <t>http://www.appraiser.ru//UserFiles/File/Guidance_materials/baza_popravok/4.jpg</t>
  </si>
  <si>
    <t>http://www.appraiser.ru//UserFiles/File/Guidance_materials/baza_popravok/6.jpg</t>
  </si>
  <si>
    <t>http://www.appraiser.ru//UserFiles/File/Guidance_materials/baza_popravok/7.jpg</t>
  </si>
  <si>
    <t>http://www.appraiser.ru//UserFiles/File/Guidance_materials/baza_popravok/8.jpg</t>
  </si>
  <si>
    <t>http://www.appraiser.ru//UserFiles/File/Guidance_materials/baza_popravok/9.jpg</t>
  </si>
  <si>
    <t>http://www.appraiser.ru//UserFiles/File/Guidance_materials/baza_popravok/10.jpg</t>
  </si>
  <si>
    <t>http://www.appraiser.ru//UserFiles/File/Guidance_materials/baza_popravok/11.jpg</t>
  </si>
  <si>
    <t>http://www.appraiser.ru//UserFiles/File/Guidance_materials/baza_popravok/5.jpg</t>
  </si>
  <si>
    <t>http://www.appraiser.ru//UserFiles/File/Guidance_materials/baza_popravok/12.jpg</t>
  </si>
  <si>
    <t>http://www.appraiser.ru//UserFiles/File/Guidance_materials/baza_popravok/13.jpg</t>
  </si>
  <si>
    <t>http://www.appraiser.ru//UserFiles/File/Guidance_materials/baza_popravok/14.jpg</t>
  </si>
  <si>
    <t>http://www.appraiser.ru//UserFiles/File/Guidance_materials/baza_popravok/15.jpg</t>
  </si>
  <si>
    <t>http://www.appraiser.ru//UserFiles/File/Guidance_materials/baza_popravok/16.jpg</t>
  </si>
  <si>
    <t>http://www.appraiser.ru//UserFiles/File/Guidance_materials/baza_popravok/17.jpg</t>
  </si>
  <si>
    <t>http://www.appraiser.ru//UserFiles/File/Guidance_materials/baza_popravok/18.jpg</t>
  </si>
  <si>
    <t>http://www.appraiser.ru//UserFiles/File/Guidance_materials/baza_popravok/19.jpg</t>
  </si>
  <si>
    <t>http://www.rosstroj.com/Objects/Kaliningrad/Leningradskij/Apartment.aspx?ID=202589, см. Расчет</t>
  </si>
  <si>
    <t>http://www.appraiser.ru//UserFiles/File/Guidance_materials/baza_popravok/1.jpg</t>
  </si>
  <si>
    <t>http://www.appraiser.ru//UserFiles/File/Guidance_materials/baza_popravok/3.jpg</t>
  </si>
  <si>
    <t>http://www.appraiser.ru//UserFiles/File/Guidance_materials/baza_popravok/20.jpg</t>
  </si>
  <si>
    <t>http://www.appraiser.ru//UserFiles/File/Guidance_materials/baza_popravok/21.jpg</t>
  </si>
  <si>
    <t>http://www.appraiser.ru//UserFiles/File/Guidance_materials/baza_popravok/22.xls</t>
  </si>
  <si>
    <t>Квартира</t>
  </si>
  <si>
    <t>Доля</t>
  </si>
  <si>
    <t>Парная продажа</t>
  </si>
  <si>
    <t>Типовая 3 комн. "хрущевка". Продается одновременно и вся квартира или ее 1/2 доли. 1/2 часть от стоимости всей квартиры 1350тыс.рублей, стоимость 1/2 доли - 1200тыс рублей.</t>
  </si>
  <si>
    <t>Печатный, электронный</t>
  </si>
  <si>
    <t>Газета "Из рук в руки" г.Калининград, № 76 (959), 29.09.08 г.</t>
  </si>
  <si>
    <t>http://kaliningrad.irr.ru/advert/1557585/  http://kaliningrad.irr.ru/advert/1557610/</t>
  </si>
  <si>
    <t>http://www.appraiser.ru//UserFiles/File/Guidance_materials/baza_popravok/23.jpg</t>
  </si>
  <si>
    <t>Елисова Ирина</t>
  </si>
  <si>
    <t>Московская область</t>
  </si>
  <si>
    <t>Москва</t>
  </si>
  <si>
    <t>Земельные участки</t>
  </si>
  <si>
    <t>с ж/д веткой/без ж/д ветки</t>
  </si>
  <si>
    <t>Участок промназначения с железнодорожной веткой ценится на 10-30% выше, чем аналогичный без нее</t>
  </si>
  <si>
    <t>Статья "Ставки сделаны" Приложение к газете "Коммерсантъ" № 38(3855) от 11.03.2008 (http://kommersant.ru)</t>
  </si>
  <si>
    <t>http://www.newsquare.ru/news_main/press/?id=622&amp;Year=2008&amp;Month=03</t>
  </si>
  <si>
    <t>http://www.appraiser.ru//UserFiles/File/Guidance_materials/baza_popravok/24.jpg</t>
  </si>
  <si>
    <t>июнь 2001г.</t>
  </si>
  <si>
    <t>Россия</t>
  </si>
  <si>
    <t>Воздушные суда (самолеты)</t>
  </si>
  <si>
    <t>Страна- производитель ВС</t>
  </si>
  <si>
    <t>Аналитика</t>
  </si>
  <si>
    <t>цена ВС восточного производства (нового или подержанного) составляет примерно 0,3-0,5 от цены западного ВС сопоставимого возраста и относящегося к тому же классу и поколению.</t>
  </si>
  <si>
    <t>30-50%</t>
  </si>
  <si>
    <t>Журнал Авиатранспортное обозрение №34/2001г.(мнение специалиста "Airclaims"</t>
  </si>
  <si>
    <t>http://ato.3ebra.com/rus/media/ato/archives/34-2001/managment/how/</t>
  </si>
  <si>
    <t>Рогов Алексей</t>
  </si>
  <si>
    <t>http://www.appraiser.ru//UserFiles/File/Guidance_materials/baza_popravok/25.jpg</t>
  </si>
  <si>
    <t>Пермский край</t>
  </si>
  <si>
    <t>Пермь</t>
  </si>
  <si>
    <t>загородная недвижимость</t>
  </si>
  <si>
    <t>наличие деревьев</t>
  </si>
  <si>
    <t>За близость недвижимости к водоему нужно добавить к цене еще 30 %; за наличие деревьев на участке —  35 %</t>
  </si>
  <si>
    <t>Статья "ПЕРМСКИЙ КРАЙ. Земельные реалии" от 24.04.07 г. Сайт "Загородная.ру" (www.zya.ru)</t>
  </si>
  <si>
    <t xml:space="preserve"> http://www.zya.ru/article/article_2000.asp</t>
  </si>
  <si>
    <t>близость к водоему</t>
  </si>
  <si>
    <t>начало 2007 г.</t>
  </si>
  <si>
    <t>Ленинградская область</t>
  </si>
  <si>
    <t>Санкт-Петербург</t>
  </si>
  <si>
    <t>земельные участки</t>
  </si>
  <si>
    <t>В Санкт-Петербурге земля, передаваемая инвестору, может иметь статус собственности, долгосрочной или краткосрочной аренды или предоставляться на условиях инвестиционного проекта. Наиболее привлекательна и, соответственно, имеет максимальную стоимость при прочих равных условиях земля в собственности. При этом стоимость земли в собственности на 20 -50 % превышает стоимость земли в долгосрочной аренде или в инвестиционном проекте.</t>
  </si>
  <si>
    <t>Статья "Анализ рынка земельных участков Санкт-Петербургаи и Ленинградской области" (начало 2007 г.) Центр Проектов Развития Недвижимости «Вечер» (www.cppd.ru)</t>
  </si>
  <si>
    <t>http://www.cppd.ru/Deev_02.php</t>
  </si>
  <si>
    <t xml:space="preserve"> октябрь 2008</t>
  </si>
  <si>
    <t>Солнечногорский район</t>
  </si>
  <si>
    <t>линия расположения относительно шоссе</t>
  </si>
  <si>
    <t>на 8,7% дороже 1-я линия</t>
  </si>
  <si>
    <t>Компания «Промышленные земли» (http://promzem.ru; тел. (495) 788-1420)</t>
  </si>
  <si>
    <t>http://promzem.ru/lands/lot_527.html#</t>
  </si>
  <si>
    <t>Раменский район</t>
  </si>
  <si>
    <t>на 8,6% дороже 1-я линия</t>
  </si>
  <si>
    <t>Бумажный</t>
  </si>
  <si>
    <t xml:space="preserve">Портал «Российская земля» (http://roszem.ru; Компания «Промышленные земли», тел. (495) 920-9690) </t>
  </si>
  <si>
    <t>Презентация PROMZEM</t>
  </si>
  <si>
    <t xml:space="preserve"> апрель 2007</t>
  </si>
  <si>
    <t>Республика Татарсатн</t>
  </si>
  <si>
    <t>Казань</t>
  </si>
  <si>
    <t>наличие коммуникаций</t>
  </si>
  <si>
    <t>Наличие коммуникаций повышает первоначальную стоимость незастроенного земельного участка на 50%</t>
  </si>
  <si>
    <t>Статья "Земельные участки: подводные камни вторичного рынка" Газета "Время и деньги" (www.e-vid.ru) Выпуск: 65(2520) от 11 апреля 2007 года</t>
  </si>
  <si>
    <t>http://www.e-vid.ru/index-m-192-p-63-article-17827.htm</t>
  </si>
  <si>
    <t>близость к водоемуи лесным массивам</t>
  </si>
  <si>
    <t>близость к водоемам, лесным массивам или заповедникам повышает стоимость земель на 60-70%</t>
  </si>
  <si>
    <t>2006 год</t>
  </si>
  <si>
    <t>Республика Бурятия</t>
  </si>
  <si>
    <t>Улан-Удэ</t>
  </si>
  <si>
    <t>на коммуникации</t>
  </si>
  <si>
    <t>В Светлом участки без воды стоят порядка 180—200 тысяч, с коммуникациями — 230 и более тысяч, причем последних уже не осталось на рынке.</t>
  </si>
  <si>
    <t>Статья "Улан-Удэ охвачен битвой за землю" Интернет-версия газеты "Номер один" № 21 от 24 мая 2006 года (http://pressa.irk.ru)</t>
  </si>
  <si>
    <t>http://pressa.irk.ru/number1/2006/21/003001.html</t>
  </si>
  <si>
    <t>Наличие коммуникаций повышает первоначальную стоимость " голого " земельного участка примерно на 50 %</t>
  </si>
  <si>
    <t>Статья "Анализ рынка землеотводов и способы их приобретения" Проект "Горячая линия недвижимости" (www.reline.ru)</t>
  </si>
  <si>
    <t>http://www.reline.ru/news/10912.html</t>
  </si>
  <si>
    <t>на наличие водоема</t>
  </si>
  <si>
    <t>По мере вымывания лучших “видовых” участков возрастает роль ландшафтных характеристик: наличие водоема в непосредственной близости от дома или участка поднимает цену на 20-30%.</t>
  </si>
  <si>
    <t>Статья "Рынок загородной недвижимости Ленинградской области и С-Петербурга" Сайт компании "Vesco Consulting" (www.consulting.vesco.ru)</t>
  </si>
  <si>
    <t>http://www.consulting.vesco.ru/issl.php?idx=36</t>
  </si>
  <si>
    <t>http://www.appraiser.ru//UserFiles/File/Guidance_materials/baza_popravok/26.jpg</t>
  </si>
  <si>
    <t>http://www.appraiser.ru//UserFiles/File/Guidance_materials/baza_popravok/33.jpg</t>
  </si>
  <si>
    <t>http://www.appraiser.ru//UserFiles/File/Guidance_materials/baza_popravok/32.jpg</t>
  </si>
  <si>
    <t>http://www.appraiser.ru//UserFiles/File/Guidance_materials/baza_popravok/31.jpg</t>
  </si>
  <si>
    <t>http://www.appraiser.ru//UserFiles/File/Guidance_materials/baza_popravok/30.jpg</t>
  </si>
  <si>
    <t>http://www.appraiser.ru//UserFiles/File/Guidance_materials/baza_popravok/29.jpg</t>
  </si>
  <si>
    <t>http://www.appraiser.ru//UserFiles/File/Guidance_materials/baza_popravok/28.jpg</t>
  </si>
  <si>
    <t>http://www.appraiser.ru//UserFiles/File/Guidance_materials/baza_popravok/27.jpg</t>
  </si>
  <si>
    <t>г. Воронеж, левый берег</t>
  </si>
  <si>
    <t>Нежилое помещение бывшего детского сада</t>
  </si>
  <si>
    <t>ПОМЕЩЕНИЕ бывшего детского сада по ул. Артамонова, 32, площадь 339 кв.м, нежилое, встроенное, сдаю в аренду или продам. 
Стоимость аренды - 300 р./кв.м.
Стоимость продажи - 27 000 р./кв.м</t>
  </si>
  <si>
    <t>Частное лицо тел. 8(4732)92-62-58
Дополнительная информация была получена по телефону см. описание</t>
  </si>
  <si>
    <t>http://www.cmlt.ru/ad-a11765297</t>
  </si>
  <si>
    <t>Орловская область</t>
  </si>
  <si>
    <t>г. Орел, центр</t>
  </si>
  <si>
    <t>магазин, офис</t>
  </si>
  <si>
    <t>ПОМЕЩЕНИЕ: центр Орла, 210 кв.м, новостройка, красная линия, потолки 4 м, витрины, 2 входа, свободная планировка, под магазин, офис в долгосрочную аренду сдаю по 500 р./кв.м, продам по 70 000 р./кв.м.</t>
  </si>
  <si>
    <t>Частное лицо тел. (8916)115-67-10
Дополнительная информация была получена по телефону см. описание</t>
  </si>
  <si>
    <t>http://www.cmlt.ru/ad-a11869523</t>
  </si>
  <si>
    <t xml:space="preserve">ПОМЕЩЕНИЕ: ул. Ст. Большевиков, 2, 400 кв.м, нежилое, 1 этаж, под офис, магазин и другое в аренду сдаю по 500 р./кв.м, продам по 60 000 р./кв.м. Т.(8910)245-43-41
</t>
  </si>
  <si>
    <t>Частное лицо тел. Т.(8910)245-43-41
Дополнительная информация была получена по телефону см. описание</t>
  </si>
  <si>
    <t>http://www.cmlt.ru/ad-a11903614</t>
  </si>
  <si>
    <t>г. Воронеж, центр</t>
  </si>
  <si>
    <t>Под магазин, офис</t>
  </si>
  <si>
    <t>Район: Центральный р-н Улица: Кольцовская Общая площадь: 160 м2 Цена: 8'300'000 руб. Комментарий: подвальное помещение, ремонт, отдельная входная группа. Возможна долгосрочная аренда 700 руб./кв.м.</t>
  </si>
  <si>
    <t>http://www.nikvrn.ru/catitem?i=4861</t>
  </si>
  <si>
    <t>Магазин</t>
  </si>
  <si>
    <t xml:space="preserve">Район: Центральный р-н
Улица: Мира
Общая площадь: 180 м2
Цена: 24'000'000 руб.
Комментарий: нежилое помещение,черновая отделка.Возможна сдача магазина в аренду по 1300 руб./кв.м. </t>
  </si>
  <si>
    <t>http://www.nikvrn.ru/catitem?i=5317</t>
  </si>
  <si>
    <t>г. Воронеж, Ленинский р-н</t>
  </si>
  <si>
    <t>Производственно-складское</t>
  </si>
  <si>
    <t xml:space="preserve">Район: Ленинский р-н Общая площадь: 2800 м2 Площадь: 120 сот. Цена: 70'000'000 руб. Комментарий: Продается производственно-складское помещение. Высота потолка - 4, 5 метра. 400 кв.м. офисных помещений. 2 козловых крана на территории. Кран-балка в помещении, пандус. Рассматривается аренда, 500000 рублей /месяц. Въезд - сервитут. </t>
  </si>
  <si>
    <t>http://www.nikvrn.ru/catitem?i=4185</t>
  </si>
  <si>
    <t>с. Новая усмань</t>
  </si>
  <si>
    <t xml:space="preserve">Район: Воронежская область Улица: Н.Усмань Общая площадь: 2500 м2 Площадь: 120 сот. Цена: 31'000'000 руб. Комментарий: Производственно-складские помещения. Коммуникации: вода, электричество, 3 емкости по 20 тонн / сливные/. Возможна аренда 200 000 руб. </t>
  </si>
  <si>
    <t>http://www.nikvrn.ru/catitem?i=5326</t>
  </si>
  <si>
    <t>свободного назн.</t>
  </si>
  <si>
    <t xml:space="preserve"> Описание объекта ул. Пушкинская, площадью 239,3 кв.м. Цена 92 тыс. руб. кв.м., возможна аренда Дополнительно Продам встроенное нежилое помещение - площ. 239, 3 кв. м. по ул. Пушкинская. Готовое к эксплуатации. Цена – 92 тыс. р. /кв. м. Возможна аренда – 750 руб./кв. м. в мес.  </t>
  </si>
  <si>
    <t xml:space="preserve">Компания «Цитадель» телефоны: (4732) 20-44-00;
(4732) 77-99-99  </t>
  </si>
  <si>
    <t>http://www.citadel-v.ru/index.php?n=1189437047&amp;l=0&amp;m=0&amp;a=3&amp;b=desc&amp;id=00000000131</t>
  </si>
  <si>
    <t>http://www.appraiser.ru//UserFiles/File/Guidance_materials/baza_popravok/34.jpg</t>
  </si>
  <si>
    <t>http://www.appraiser.ru//UserFiles/File/Guidance_materials/baza_popravok/35.jpg</t>
  </si>
  <si>
    <t>http://www.appraiser.ru//UserFiles/File/Guidance_materials/baza_popravok/36.jpg</t>
  </si>
  <si>
    <t>http://www.appraiser.ru//UserFiles/File/Guidance_materials/baza_popravok/37.jpg</t>
  </si>
  <si>
    <t>http://www.appraiser.ru//UserFiles/File/Guidance_materials/baza_popravok/38.jpg</t>
  </si>
  <si>
    <t>http://www.appraiser.ru//UserFiles/File/Guidance_materials/baza_popravok/39.jpg</t>
  </si>
  <si>
    <t>http://www.appraiser.ru//UserFiles/File/Guidance_materials/baza_popravok/40.jpg</t>
  </si>
  <si>
    <t>http://www.appraiser.ru//UserFiles/File/Guidance_materials/baza_popravok/41.jpg</t>
  </si>
  <si>
    <t xml:space="preserve">Последнее обновление 17 ноября 2008 </t>
  </si>
  <si>
    <t>г.Воронеж, центр</t>
  </si>
  <si>
    <t>магазин, офис, отделение банка</t>
  </si>
  <si>
    <t>нежилое встроенное помещение, расположенное на первом этаже жилого дома по адресу: ул. Плехановская, 50. Общая площадь: 58,8 кв.м.  Назначение: магазин, офис, отделение банка. Месторасположение: объект расположен на центральной улице города, что обеспечивает   высокую проходимость. Рядом расположены: кафе «Русская Америка», различные магазины, офисы, торговый центр «Россия». Технические характеристики: евроотделка, кондиционеры, телефонные линии, интернет.</t>
  </si>
  <si>
    <t xml:space="preserve">Служба недвижимости «Сота» 
ул. Домостроителей, 45
тел./факс: 39-12-70 (многоканальный)
e-mail: dom-45@ksota.ru
</t>
  </si>
  <si>
    <t>http://www.ksota.ru/sotainvest/commercia/dir50/dir59/?saf=24b8b9b74b18b4317b9a442c157ce022</t>
  </si>
  <si>
    <t>г.Воронеж, Севериный р-н</t>
  </si>
  <si>
    <t>магазин продовольственных и непродовольственных товаров</t>
  </si>
  <si>
    <t>нежилое встроенное помещение, расположенное на первом этаже нового жилого дома по адресу ул. Хользунова, 72.Общая площадь: 220,5 кв.м (из которых 31,3 кв.м расположены на 2 этаже). Назначение: магазин продовольственных и непродовольственных товаров, офис, отделение банка. Месторасположение: объект расположен в р-не пам. Славы. Рядом расположены: отделение Сбербанка, салон кухни «Славия», «Птичий» рынок. Технические характеристики: помещение можно разделить на 3 независимые части, возможна отделка под арендатора или самостоятельная отделка арендатором, окна – пластиковые стеклопакеты. Наличие парковки.</t>
  </si>
  <si>
    <t xml:space="preserve">Служба недвижимости «Сота» ул. Домостроителей, 45 тел./факс: 39-12-70 (многоканальный) e-mail: dom-45@ksota.ru
</t>
  </si>
  <si>
    <t>http://www.ksota.ru/sotainvest/commercia/dir50/dir2/?saf=227e5c700c8506093f841e45da2a3b6a</t>
  </si>
  <si>
    <t>магазин непродовольственных товаров, медицинский центр, выставочный за</t>
  </si>
  <si>
    <t>нежилое встроенное помещение, расположенное на первом этаже нового пятиэтажного жилого дома по адресу Рабочий проспект, 100. Общая площадь: 364,4 кв.м (первый этаж и цоколь). Назначение: магазин непродовольственных товаров, медицинский центр, выставочный зал. Месторасположение: объект расположен на перекрестке Рабочего проспекта с улицей Карпинского. Рядом расположены: офисное здание, БТИ Коминтерновского р-на, BRW-мебель.Технические характеристики: первый этаж с цоколем соединён широкой удобной лестницей; качественная отделка, наличие пожарной и охранной сигнализаций, возможность подключения телефонных номеров, окна – пластиковые стеклопакеты, входная дверь и окна оборудованы рольставнями, приточно-вытяжная вентиляция.                                                     Наличие парковки.</t>
  </si>
  <si>
    <t>http://www.ksota.ru/sotainvest/commercia/dir50/dir41/?saf=24b8b9b74b18b4317b9a442c157ce022</t>
  </si>
  <si>
    <t>г. Бутурлиновка (Воронежская область)</t>
  </si>
  <si>
    <t>склад</t>
  </si>
  <si>
    <t>Здание под склад, бывшая пекарня. Ул. Заводская, д. 56 Заводская ул., д. 56. Возможна аренда</t>
  </si>
  <si>
    <t>Частное лицо тел. 8(47361)27174</t>
  </si>
  <si>
    <t>http://www.sunvrn.ru/content.php?d=details&amp;ref=commerce&amp;id=5317</t>
  </si>
  <si>
    <t>http://www.appraiser.ru//UserFiles/File/Guidance_materials/baza_popravok/45.jpg</t>
  </si>
  <si>
    <t>http://www.appraiser.ru//UserFiles/File/Guidance_materials/baza_popravok/44.jpg</t>
  </si>
  <si>
    <t>http://www.appraiser.ru//UserFiles/File/Guidance_materials/baza_popravok/43.jpg</t>
  </si>
  <si>
    <t>http://www.appraiser.ru//UserFiles/File/Guidance_materials/baza_popravok/42.jpg</t>
  </si>
  <si>
    <t>Офисное</t>
  </si>
  <si>
    <t>ОФИС (р-н кафе Русская Америка), 80 кв.м, отдельный вход, евроремонт, мебель, телефон, в аренду сдаю или продам. Цена продажи - 100 000 руб./м2 аренда - 700 руб./м2
Т.(8920)218-88-82</t>
  </si>
  <si>
    <t xml:space="preserve">Газета "Камелот" 394000, г. Воронеж, ул. Среднемосковская, 6
тел. 645-088 </t>
  </si>
  <si>
    <t>http://www.cmlt.ru/ad-a12110975</t>
  </si>
  <si>
    <t>г. Воронеж</t>
  </si>
  <si>
    <t>ПРОИЗВОДСТВЕННО-СКЛАДСКИЕ ПОМЕЩЕНИЯ от 300 до 1000 кв.м, все коммуникации, офисное помещение, 87 кв.м, от собственника, в аренду сдаю - 180 руб./м2, продам - 18 000 000 руб. за площадь 1002 м2. 
Т.(8903)650-27-48</t>
  </si>
  <si>
    <t>http://www.cmlt.ru/ad-a12224623</t>
  </si>
  <si>
    <t>Производственное</t>
  </si>
  <si>
    <t>ЦЕХ металлообработки по Московскому пр., 26б, с оборудованием, в аренду сдаю или продам. 
Т.8(4732)46-24-27, Т.8(4732)29-40-61
Продажа без оборудования - 3 000 000 руб., аренда - 30 000 руб. в мес. без оборудования</t>
  </si>
  <si>
    <t>Газета "Камелот" 394000, г. Воронеж, ул. Среднемосковская, 6
тел. 645-088</t>
  </si>
  <si>
    <t>http://www.cmlt.ru/ad-a12211328</t>
  </si>
  <si>
    <t>Свободного назначения</t>
  </si>
  <si>
    <t>ПОДВАЛЬНОЕ ПОМЕЩЕНИЕ нежилое по ул. К. Маркса, 56, 156.8 кв.м, отдельный вход, в аренду сдаю, продам. 
Т.8(4732)21-92-22, Т.(8915)587-91-60
Аренда - 500 руб./м2 Продажа - 45000 руб./м2</t>
  </si>
  <si>
    <t>http://www.cmlt.ru/ad-a12243878</t>
  </si>
  <si>
    <t>ЗГТ выведенная в нежилой фонд по Московскому пр., 10, площадь 18 кв.м, нежилое, встроенное, в аренду сдаю или продам. 
Т.8(4732)30-70-14, Т.8(4732)64-43-22
Продажа 1 850 000 руб., аренда - 17 000 руб.</t>
  </si>
  <si>
    <t>http://www.cmlt.ru/ad-a11893525</t>
  </si>
  <si>
    <t>ПОМЕЩЕНИЕ по бул. Победы, 13, 17 квартал ост., 80.5 кв.м, нежилое, цокольный этаж, в аренду сдаю или продам. 
Т.(8906)587-49-87, Т.8(4732)56-60-96
2 входа, после ремонта, ДГ. Продажа - 4 000 000 руб. за все. Аренда - 500 руб./м2</t>
  </si>
  <si>
    <t>http://www.cmlt.ru/ad-a12247051</t>
  </si>
  <si>
    <t>ПОМЕЩЕНИЕ по пр. Революции, 46 кв.м, 1 эт., нежилое, евроремонт, срочно в аренду сдаю или продам. 
Т.(8910)749-71-43
Рядом с рестораном "Шанхай". Аренда - 40 000 руб./месяц, продажа - 7 000 000 руб. с торгом</t>
  </si>
  <si>
    <t>http://www.cmlt.ru/ad-a12267191</t>
  </si>
  <si>
    <t>ОФИСНОЕ ПОМЕЩЕНИЕ по пр. Труда, общая площадь 208 кв.м, в аренду сдаю или продам. 
Т.8(4732)32-16-78
Пересечение пр. Труда и Солнечной. На 3 этаже. Аренда - 50 000 руб./месяц, продажа 33 000 руб./м2</t>
  </si>
  <si>
    <t>http://www.cmlt.ru/ad-a12221327</t>
  </si>
  <si>
    <t>ОФИСНЫЕ ПОМЕЩЕНИЯ по Ленинскому пр., 59а: 50 кв.м, на 3 эт., изолированное, 2 комнаты, холл, туалет, Интернет, и 12 кв.м, на 4 эт., телефон, Интернет, ремонт, стоянка, в аренду сдаю или продам. 
Т.(8920)409-48-12
Цена продажи - 50 000 руб./м2, аренда - 400 руб./м2</t>
  </si>
  <si>
    <t>http://www.cmlt.ru/ad-a12136779</t>
  </si>
  <si>
    <t>МАГАЗИН по ул. Кольцовская, 38, площадь 158 кв.м, 1 и 2 этаж, в аренду сдаю, продам. 
Т.(8919)240-23-91
Цена продажи - 120 000 руб./м2, аренда - 1200 руб./м2</t>
  </si>
  <si>
    <t>http://www.cmlt.ru/ad-a12054247</t>
  </si>
  <si>
    <t>ПОМЕЩЕНИЯ торговые и складские по пр. Труда и по ул. Электросигнальная в аренду сдаю или продам. 
Т.(8920)406-33-13
По пр. Труда 303 м2, цена продажи - 15 500 000 руб., аренда -  650 руб./м2</t>
  </si>
  <si>
    <t>http://www.cmlt.ru/ad-a12180796</t>
  </si>
  <si>
    <t>Торгово-офисное</t>
  </si>
  <si>
    <t>ТОРГОВО-ОФИСНОЕ ПОМЕЩЕНИЕ по ул. Свободы, 470 кв.м, 11 соток земли, красная линия, в аренду сдаю или продам. 
Т.(8910)340-51-91, Т.8(4732)47-44-44
Продажа вместе с землей - 40 000 000 руб., аренда - 400 руб./м2</t>
  </si>
  <si>
    <t>http://www.cmlt.ru/ad-a12192684</t>
  </si>
  <si>
    <t>МАГАЗИН по ул. Комиссаржевской, площадь 45 кв.м, в аренду сдаю или продам. 
Т.8(4732)28-64-32, Т.8(4732)28-64-45
Вторая линия. Цена продажи  - 5 500 000 руб., аренда - 600 руб./м2</t>
  </si>
  <si>
    <t>http://www.cmlt.ru/ad-a12194038</t>
  </si>
  <si>
    <t xml:space="preserve">Район: Юго-Западный р-н
Улица: О. Дундича
Общая площадь: 690 м2
Торговая площадь: 650 м2
Цена: 12'600'000 руб.
Комментарий: 2этаж,вход с 1 этажа,евроотделка.Возможна аренда-250р кв.м. 
Агент: Фаустова Оксана Владимировна, тел.: 56-47-30 </t>
  </si>
  <si>
    <t>http://www.nikvrn.ru/catitem?i=3294</t>
  </si>
  <si>
    <t xml:space="preserve">Район: Ленинский р-н Улица: пер.Красноармейский Общая площадь: 8000 м2 Цена: 30'000 руб.
Комментарий: Предлагается на продажу или в долгосрочную аренду здание, расположенное по адресу: г.Воронеж, пер.Красноармейский/пересечение с ул.Станкевича, Кирова/. Пять уровней. Первая линия, все коммуникации. Возможна поэтажная продажа или аренда площадей. Дробление от 100 кв.м. Также возможна отделка под заказчика. Стоимость 1 кв.м. - 30 000 рублей или арендная ставка 1 кв.м. от 500 рублей. 
Агент: Бойко Анатолий Васильевич, тел.: 56-13-14 </t>
  </si>
  <si>
    <t>http://www.nikvrn.ru/catitem?i=5807</t>
  </si>
  <si>
    <t xml:space="preserve">Район: Левобережный р-н Улица: Ленинский пр-т Этаж/Этажность: 0 / 3
Общая площадь: 2321 м2 Цена: 68'000'000 руб.
Комментарий: Предлагаем на рассмотрение трехэтажное здание. На пересечении двух дорог с высоким автомобильным и пешеходным трафиком, первая линия домов. Вход в здание со стороны дороги. Все коммуникации. Возможна аренда по 300 руб./кв.м. 
Агент: Фаустова Оксана Владимировна, тел.: 56-47-30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</si>
</sst>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d/m/yy;@"/>
    <numFmt numFmtId="176" formatCode="0.0000"/>
    <numFmt numFmtId="177" formatCode="dd/mm/yy;@"/>
  </numFmts>
  <fonts count="4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2" xfId="53" applyBorder="1" applyAlignment="1" applyProtection="1">
      <alignment vertical="top" wrapText="1"/>
      <protection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175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74" fontId="10" fillId="0" borderId="10" xfId="59" applyNumberFormat="1" applyFont="1" applyBorder="1" applyAlignment="1">
      <alignment vertical="top" wrapText="1"/>
    </xf>
    <xf numFmtId="0" fontId="11" fillId="0" borderId="10" xfId="53" applyFont="1" applyBorder="1" applyAlignment="1" applyProtection="1">
      <alignment vertical="top" wrapText="1"/>
      <protection/>
    </xf>
    <xf numFmtId="174" fontId="11" fillId="0" borderId="12" xfId="53" applyNumberFormat="1" applyFont="1" applyBorder="1" applyAlignment="1" applyProtection="1">
      <alignment vertical="top" wrapText="1"/>
      <protection/>
    </xf>
    <xf numFmtId="10" fontId="11" fillId="0" borderId="12" xfId="53" applyNumberFormat="1" applyFont="1" applyBorder="1" applyAlignment="1" applyProtection="1">
      <alignment vertical="top" wrapText="1"/>
      <protection/>
    </xf>
    <xf numFmtId="0" fontId="11" fillId="0" borderId="12" xfId="53" applyFont="1" applyBorder="1" applyAlignment="1" applyProtection="1">
      <alignment vertical="top" wrapText="1"/>
      <protection/>
    </xf>
    <xf numFmtId="0" fontId="10" fillId="0" borderId="17" xfId="0" applyFont="1" applyBorder="1" applyAlignment="1">
      <alignment vertical="top" wrapText="1"/>
    </xf>
    <xf numFmtId="1" fontId="10" fillId="0" borderId="16" xfId="0" applyNumberFormat="1" applyFont="1" applyBorder="1" applyAlignment="1">
      <alignment horizontal="center" vertical="top" wrapText="1"/>
    </xf>
    <xf numFmtId="172" fontId="10" fillId="0" borderId="10" xfId="59" applyNumberFormat="1" applyFont="1" applyBorder="1" applyAlignment="1">
      <alignment vertical="top" wrapText="1"/>
    </xf>
    <xf numFmtId="2" fontId="10" fillId="0" borderId="10" xfId="59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75" fontId="10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172" fontId="10" fillId="0" borderId="18" xfId="59" applyNumberFormat="1" applyFont="1" applyBorder="1" applyAlignment="1">
      <alignment vertical="top" wrapText="1"/>
    </xf>
    <xf numFmtId="0" fontId="11" fillId="0" borderId="18" xfId="53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174" fontId="10" fillId="0" borderId="18" xfId="0" applyNumberFormat="1" applyFont="1" applyBorder="1" applyAlignment="1">
      <alignment vertical="top" wrapText="1"/>
    </xf>
    <xf numFmtId="0" fontId="11" fillId="0" borderId="20" xfId="53" applyFont="1" applyBorder="1" applyAlignment="1" applyProtection="1">
      <alignment vertical="top" wrapText="1"/>
      <protection/>
    </xf>
    <xf numFmtId="0" fontId="10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10" fontId="10" fillId="34" borderId="10" xfId="0" applyNumberFormat="1" applyFont="1" applyFill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76" fontId="10" fillId="0" borderId="10" xfId="59" applyNumberFormat="1" applyFont="1" applyBorder="1" applyAlignment="1">
      <alignment vertical="top" wrapText="1"/>
    </xf>
    <xf numFmtId="176" fontId="10" fillId="0" borderId="10" xfId="59" applyNumberFormat="1" applyFont="1" applyFill="1" applyBorder="1" applyAlignment="1">
      <alignment vertical="top" wrapText="1"/>
    </xf>
    <xf numFmtId="0" fontId="11" fillId="0" borderId="10" xfId="53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vertical="top"/>
    </xf>
    <xf numFmtId="177" fontId="10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6" fontId="10" fillId="0" borderId="10" xfId="59" applyNumberFormat="1" applyFont="1" applyFill="1" applyBorder="1" applyAlignment="1">
      <alignment vertical="center" wrapText="1"/>
    </xf>
    <xf numFmtId="0" fontId="11" fillId="0" borderId="10" xfId="53" applyFont="1" applyFill="1" applyBorder="1" applyAlignment="1" applyProtection="1">
      <alignment vertical="center" wrapText="1"/>
      <protection/>
    </xf>
    <xf numFmtId="0" fontId="2" fillId="0" borderId="12" xfId="53" applyFont="1" applyBorder="1" applyAlignment="1" applyProtection="1">
      <alignment vertical="top" wrapText="1"/>
      <protection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tem\Data%20(D)\&#1054;&#1094;&#1077;&#1085;&#1082;&#1072;%202005\&#1059;&#1095;&#1077;&#1073;&#1072;\&#1053;1\&#1042;&#1072;&#1083;&#1102;&#1096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8\C$\&#1048;&#1088;&#1080;&#1085;&#1072;%20&#1040;\&#1056;&#1072;&#1089;&#1095;&#1077;&#1090;%20&#1076;&#1083;&#1103;%20&#1073;&#1080;&#1079;&#1085;&#1077;&#1089;&#1072;%20&#1048;&#1088;&#1080;&#1085;&#107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2005\&#1053;&#1077;&#1076;&#1074;&#1080;&#1078;&#1080;&#1084;&#1086;&#1089;&#1090;&#1100;\&#1055;&#1088;&#1086;&#1095;&#1080;&#1077;\462%20&#1050;&#1085;&#1080;&#1078;&#1085;&#1099;&#1081;%20&#1084;&#1080;&#1088;%20&#1089;&#1077;&#1084;&#1100;&#1080;%20&#1054;&#1054;&#1054;%2005.09.05\462%20&#1050;&#1085;&#1080;&#1078;&#1085;&#1099;&#1081;%20&#1084;&#1080;&#1088;%20&#1089;&#1077;&#1084;&#1100;&#1080;%20&#1054;&#1054;&#1054;%2005.09.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&#1054;&#1094;&#1077;&#1085;&#1082;&#1072;\&#1044;&#1080;&#1087;&#1083;&#1086;&#1084;\&#1044;&#1080;&#1087;&#1083;&#1086;&#1084;_&#1056;&#1072;&#1089;&#1095;&#1077;&#1090;&#109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2005\&#1053;&#1077;&#1079;&#1072;&#1074;&#1077;&#1088;&#1096;&#1077;&#1085;&#1085;&#1086;&#1077;%20&#1089;&#1090;&#1088;&#1086;&#1080;&#1090;&#1077;&#1083;&#1100;&#1089;&#1090;&#1074;&#1086;\125%20&#1040;&#1088;&#1083;&#1072;&#1085;-&#1051;&#1072;&#1076;&#1072;-&#1042;&#1086;&#1088;&#1086;&#1085;&#1077;&#1078;%2015.03.05\125%20&#1040;&#1088;&#1083;&#1072;&#1085;-&#1051;&#1072;&#1076;&#1072;-&#1042;&#1086;&#1088;&#1086;&#1085;&#1077;&#1078;%2015.03.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2005\&#1047;&#1077;&#1084;&#1083;&#1103;\&#1050;&#1086;&#1084;&#1080;&#1090;&#1077;&#1090;%20&#1087;&#1086;%20&#1079;&#1077;&#1084;&#1077;&#1083;&#1100;&#1085;&#1099;&#1084;%20&#1086;&#1090;&#1085;&#1086;&#1096;&#1077;&#1085;&#1080;&#1103;&#1084;\242%20&#1050;&#1088;&#1072;&#1089;&#1085;&#1086;&#1079;&#1085;&#1072;&#1084;&#1077;&#1085;&#1085;&#1072;&#1103;%2063%2014.05.05\242%20&#1050;&#1088;&#1072;&#1089;&#1085;&#1086;&#1079;&#1085;&#1072;&#1084;&#1077;&#1085;&#1085;&#1072;&#1103;%2063%2014.05.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2005\&#1047;&#1077;&#1084;&#1083;&#1103;\&#1050;&#1086;&#1084;&#1080;&#1090;&#1077;&#1090;%20&#1087;&#1086;%20&#1079;&#1077;&#1084;&#1077;&#1083;&#1100;&#1085;&#1099;&#1084;%20&#1086;&#1090;&#1085;&#1086;&#1096;&#1077;&#1085;&#1080;&#1103;&#1084;\212%20&#1087;&#1083;&#1086;&#1097;&#1072;&#1076;&#1100;%20&#1063;&#1077;&#1088;&#1085;&#1103;&#1093;&#1086;&#1074;&#1089;&#1082;&#1086;&#1075;&#1086;%2022.04.05\212%20&#1087;&#1083;&#1086;&#1097;&#1072;&#1076;&#1100;%20&#1063;&#1077;&#1088;&#1085;&#1103;&#1093;&#1086;&#1074;&#1089;&#1082;&#1086;&#1075;&#1086;%2022.04.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D\2005\&#1047;&#1077;&#1084;&#1083;&#1103;\603%20&#1047;&#1072;&#1074;&#1077;&#1083;&#1100;&#1089;&#1082;&#1080;&#1081;%20&#1040;.&#1040;.%2021.11.2005\603%20&#1047;&#1072;&#1074;&#1077;&#1083;&#1100;&#1089;&#1082;&#1080;&#1081;%20&#1040;.&#1040;.%2021.11.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D\2005\&#1053;&#1077;&#1076;&#1074;&#1080;&#1078;&#1080;&#1084;&#1086;&#1089;&#1090;&#1100;\&#1055;&#1088;&#1086;&#1084;&#1099;&#1096;&#1083;&#1077;&#1085;&#1085;&#1099;&#1077;\409%20&#1042;&#1072;&#1083;&#1077;&#1085;&#1090;&#1080;&#1085;&#1072;%20&#1054;&#1054;&#1054;%2010.08.05\409%20&#1042;&#1072;&#1083;&#1077;&#1085;&#1090;&#1080;&#1085;&#1072;%20&#1054;&#1054;&#1054;%2010.08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tem\Data%20(D)\C&#1074;&#1077;&#1090;&#1083;&#1072;&#1085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tem\Data%20(D)\&#1042;&#1089;&#1103;&#1082;&#1072;&#1103;%20&#1074;&#1089;&#1103;&#1095;&#1080;&#1085;&#1072;\2005\&#1042;&#1072;&#1083;&#1102;&#1096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tem\Data%20(D)\&#1054;&#1062;&#1045;&#1053;&#1050;&#1040;%20&#1040;&#1088;&#1090;&#1077;&#1084;\&#1055;&#1056;&#1054;&#1052;&#1057;&#1042;&#1071;&#1047;&#1068;&#1041;&#1040;&#1053;&#1050;\323%20&#1054;&#1054;&#1054;%20&#1051;&#1080;&#1090;&#1077;&#1081;&#1085;&#1099;&#1081;%20&#1044;&#1086;&#1084;%2007.06.05\&#1040;&#1088;&#1090;&#1077;&#1084;\&#1050;&#1086;&#1087;&#1080;&#1103;%20&#1050;&#1086;&#1087;&#1080;&#1103;%20&#1054;&#1090;&#1095;&#1077;&#1090;%2001.05.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tem\Data%20(D)\&#1054;&#1062;&#1045;&#1053;&#1050;&#1040;%20&#1040;&#1088;&#1090;&#1077;&#1084;\&#1054;&#1073;&#1088;&#1072;&#1079;&#1077;&#1094;%20&#1086;&#1090;&#1095;&#1077;&#1090;&#1072;%20&#1076;&#1083;&#1103;%20&#1073;&#1072;&#1085;&#1082;&#1086;&#1074;\&#1054;&#1090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&#1054;&#1073;&#1088;&#1072;&#1079;&#1094;&#1099;%20&#1086;&#1090;&#1095;&#1077;&#1090;&#1086;&#1074;\&#1042;&#1072;&#1083;&#1102;&#109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&#1054;&#1094;&#1077;&#1085;&#1082;&#1072;\&#1044;&#1080;&#1087;&#1083;&#1086;&#1084;\&#1056;&#1072;&#1089;&#1095;&#1077;&#1090;&#1085;&#1099;&#1081;_&#1083;&#1080;&#1089;&#1090;&#108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C&#1074;&#1077;&#1090;&#1083;&#1072;&#1085;&#1072;\&#1073;&#1080;&#1079;&#1085;&#1077;&#1089;\&#1056;&#1072;&#1089;&#1095;&#1077;&#1090;&#1085;&#1099;&#1081;_&#1083;&#1080;&#1089;&#10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ert05\&#1086;&#1094;&#1077;&#1085;&#1082;&#1072;\&#1040;&#1085;&#1076;&#1088;&#1077;&#1081;%20&#1044;&#1080;&#1087;&#1083;&#1086;&#1084;\&#1044;&#1080;&#1087;&#1083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Ставка"/>
      <sheetName val="Земля"/>
      <sheetName val="Затратный"/>
      <sheetName val="Сравнительный"/>
      <sheetName val="Доходный"/>
      <sheetName val="МАИ"/>
      <sheetName val="Всякая всячина"/>
    </sheetNames>
    <sheetDataSet>
      <sheetData sheetId="0">
        <row r="3">
          <cell r="C3">
            <v>0.07299999999999995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авка"/>
      <sheetName val="Исход данные"/>
      <sheetName val="Кредит"/>
      <sheetName val="Прочие расч"/>
      <sheetName val="Доходный"/>
      <sheetName val="МАИ"/>
      <sheetName val="Задачи"/>
      <sheetName val="Сравнит"/>
      <sheetName val="Затратн"/>
      <sheetName val="Оборуд"/>
      <sheetName val="Лист2"/>
      <sheetName val="Лист3"/>
    </sheetNames>
    <sheetDataSet>
      <sheetData sheetId="1">
        <row r="1">
          <cell r="B1">
            <v>0.16373755673717422</v>
          </cell>
        </row>
        <row r="3">
          <cell r="B3">
            <v>0.1</v>
          </cell>
        </row>
        <row r="4">
          <cell r="B4">
            <v>0.24</v>
          </cell>
        </row>
        <row r="17">
          <cell r="B17">
            <v>0.17123076923076924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л"/>
      <sheetName val="Х_Зд"/>
      <sheetName val="Аналоги"/>
      <sheetName val="Х_А Ар ЗУ"/>
      <sheetName val="СП_Ар ЗУ"/>
      <sheetName val="Корр"/>
      <sheetName val="ПВС_Зд"/>
      <sheetName val="ПП_Зд"/>
      <sheetName val="ФИ_Зд"/>
      <sheetName val="ЗП_Зд"/>
      <sheetName val="Х_А Аренда"/>
      <sheetName val="СП_Аренда"/>
      <sheetName val="ЧОД"/>
      <sheetName val="СТАВКА"/>
      <sheetName val="ДП_З"/>
      <sheetName val="Х_А"/>
      <sheetName val="С_П"/>
      <sheetName val="Итог_С_П"/>
      <sheetName val="Согл"/>
      <sheetName val="Квп"/>
      <sheetName val="ЛС"/>
      <sheetName val="Исполнител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ИНАНАЛИЗ"/>
      <sheetName val="СТАВКА"/>
      <sheetName val="ДОХОДНЫЙ"/>
      <sheetName val="СРАВНИТЕЛЬНЫЙ"/>
      <sheetName val="ЗАТРАТНЫЙ"/>
      <sheetName val="МАИ"/>
      <sheetName val="Коэффициенты"/>
      <sheetName val="Операторская"/>
      <sheetName val="Сооружения"/>
      <sheetName val="Оборудование"/>
      <sheetName val="Транспорт"/>
      <sheetName val="Мойка (НЗС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омещения"/>
      <sheetName val="Хар-ка "/>
      <sheetName val="Х_Земли"/>
      <sheetName val="Ар. Земли"/>
      <sheetName val="корр"/>
      <sheetName val="ПВС_З "/>
      <sheetName val="ПП"/>
      <sheetName val="ФИ_НЗП"/>
      <sheetName val="ЗП_З"/>
      <sheetName val="Доход "/>
      <sheetName val="Х_аналогов"/>
      <sheetName val="СР_подх"/>
      <sheetName val="Согл"/>
      <sheetName val="Итог"/>
      <sheetName val="К вын прод"/>
      <sheetName val="Ликв. ст-ть"/>
      <sheetName val="Исполнитель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оуст_ док"/>
      <sheetName val="Свед ЗУ"/>
      <sheetName val="Х-ка С и Усл торгов"/>
      <sheetName val="Расходы ФЛица"/>
      <sheetName val="СП аренда по киоскам"/>
      <sheetName val="Коэфф кап по киоску с ЗУ"/>
      <sheetName val="Расходы по возв  киоска"/>
      <sheetName val="ДП стоимость ЗУ"/>
      <sheetName val="ДП аренда ЗУ"/>
      <sheetName val="СП ставка аренды ЗУ"/>
      <sheetName val="Согл"/>
      <sheetName val="Обосн_затр Техус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оуст_ док"/>
      <sheetName val="Свед ЗУ"/>
      <sheetName val="Х-ка С и Усл торгов"/>
      <sheetName val="Расходы ФЛица"/>
      <sheetName val="СП аренда по киоскам"/>
      <sheetName val="Коэфф кап по киоску с ЗУ"/>
      <sheetName val="Расходы по возв  киоска"/>
      <sheetName val="ДП стоимость ЗУ"/>
      <sheetName val="ДП аренда ЗУ"/>
      <sheetName val="СП ставка аренды ЗУ"/>
      <sheetName val="Согл"/>
      <sheetName val="Обосн_затр Техусл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Х-ка ЗУ"/>
      <sheetName val="Все аналоги"/>
      <sheetName val="Аналоги"/>
      <sheetName val="СП ЗУ"/>
      <sheetName val="К вын прод"/>
      <sheetName val="ЛС"/>
      <sheetName val="Исполнител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ликация"/>
      <sheetName val="Х_Зд "/>
      <sheetName val="корр"/>
      <sheetName val="ПВС"/>
      <sheetName val="ПП"/>
      <sheetName val="ФИ"/>
      <sheetName val="ЗП"/>
      <sheetName val="Х_А Аренда"/>
      <sheetName val="СП_Аренда"/>
      <sheetName val="ЧОД"/>
      <sheetName val="ДП"/>
      <sheetName val="Х_А"/>
      <sheetName val="СП"/>
      <sheetName val="Согл"/>
      <sheetName val="К вын прод"/>
      <sheetName val="ЛС"/>
      <sheetName val="Исполните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Ставка"/>
      <sheetName val="Оценка_земл_сравнения_продаж"/>
      <sheetName val="оценка_земли"/>
      <sheetName val="Доходный"/>
      <sheetName val="затратный_недвиж"/>
      <sheetName val="Износ"/>
      <sheetName val="маи"/>
      <sheetName val="сравнения_объектов"/>
    </sheetNames>
    <sheetDataSet>
      <sheetData sheetId="0">
        <row r="34">
          <cell r="B34">
            <v>3300</v>
          </cell>
        </row>
      </sheetData>
      <sheetData sheetId="2">
        <row r="22">
          <cell r="E22">
            <v>233303.57142857145</v>
          </cell>
        </row>
      </sheetData>
      <sheetData sheetId="3">
        <row r="68">
          <cell r="E68">
            <v>9558986.64071842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Ставка"/>
      <sheetName val="Земля"/>
      <sheetName val="Затратный"/>
      <sheetName val="Сравнительный"/>
      <sheetName val="Доходный"/>
      <sheetName val="МАИ"/>
      <sheetName val="Всякая всячина"/>
    </sheetNames>
    <sheetDataSet>
      <sheetData sheetId="0">
        <row r="5">
          <cell r="C5">
            <v>0.24</v>
          </cell>
        </row>
        <row r="14">
          <cell r="C14">
            <v>970</v>
          </cell>
        </row>
        <row r="15">
          <cell r="C15">
            <v>350</v>
          </cell>
        </row>
        <row r="17">
          <cell r="C17">
            <v>0.009</v>
          </cell>
        </row>
        <row r="18">
          <cell r="C18">
            <v>0</v>
          </cell>
        </row>
        <row r="25">
          <cell r="C25">
            <v>3300</v>
          </cell>
        </row>
        <row r="30">
          <cell r="C30">
            <v>20000</v>
          </cell>
        </row>
        <row r="36">
          <cell r="C36">
            <v>170000</v>
          </cell>
        </row>
        <row r="44">
          <cell r="C44">
            <v>0</v>
          </cell>
        </row>
        <row r="50">
          <cell r="C50">
            <v>3000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Ставка"/>
      <sheetName val="Хар-ка "/>
      <sheetName val="Корректировки"/>
      <sheetName val="ПВС_З"/>
      <sheetName val="ФИ"/>
      <sheetName val="ЗП"/>
      <sheetName val="СПА"/>
      <sheetName val="МСАП"/>
      <sheetName val="ДП"/>
      <sheetName val="Аналоги"/>
      <sheetName val="СП"/>
      <sheetName val="Иерарх"/>
      <sheetName val="Согл_иер"/>
      <sheetName val="Итог"/>
    </sheetNames>
    <sheetDataSet>
      <sheetData sheetId="0">
        <row r="4">
          <cell r="B4">
            <v>0.009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Ставка"/>
      <sheetName val="Хар-ка "/>
      <sheetName val="Корректировки"/>
      <sheetName val="ПВС_З"/>
      <sheetName val="ФИ"/>
      <sheetName val="ЗП"/>
      <sheetName val="СПА"/>
      <sheetName val="МСАП"/>
      <sheetName val="ДП"/>
      <sheetName val="Аналоги"/>
      <sheetName val="СП"/>
      <sheetName val="Иерарх"/>
      <sheetName val="Согл_иер"/>
      <sheetName val="Итог"/>
    </sheetNames>
    <sheetDataSet>
      <sheetData sheetId="0">
        <row r="1">
          <cell r="H1">
            <v>27.8821</v>
          </cell>
        </row>
        <row r="6">
          <cell r="C6">
            <v>1.009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"/>
      <sheetName val="Ставка"/>
      <sheetName val="Земля"/>
      <sheetName val="Затратный"/>
      <sheetName val="Сравнительный"/>
      <sheetName val="Доходный"/>
      <sheetName val="МАИ"/>
      <sheetName val="Всякая всячина"/>
    </sheetNames>
    <sheetDataSet>
      <sheetData sheetId="3">
        <row r="20">
          <cell r="C20">
            <v>8436611.576051509</v>
          </cell>
        </row>
      </sheetData>
      <sheetData sheetId="4">
        <row r="67">
          <cell r="C67">
            <v>29573905.625</v>
          </cell>
        </row>
      </sheetData>
      <sheetData sheetId="5">
        <row r="26">
          <cell r="C26">
            <v>15037914.070985883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тавка"/>
      <sheetName val="Исходные_данные"/>
      <sheetName val="Дох_П"/>
      <sheetName val="Ср_П"/>
      <sheetName val="З_П"/>
      <sheetName val="МАИ"/>
      <sheetName val="Прочие_расчеты"/>
      <sheetName val="Тест"/>
      <sheetName val="Оборуд"/>
      <sheetName val="1"/>
      <sheetName val="ДОХОДНЫЙ"/>
    </sheetNames>
    <sheetDataSet>
      <sheetData sheetId="1">
        <row r="1">
          <cell r="B1">
            <v>0.16498927033685584</v>
          </cell>
        </row>
      </sheetData>
      <sheetData sheetId="2">
        <row r="31">
          <cell r="C31">
            <v>6813125</v>
          </cell>
        </row>
      </sheetData>
      <sheetData sheetId="4">
        <row r="29">
          <cell r="E29">
            <v>9627240.4375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тавка"/>
      <sheetName val="Исходные_данные"/>
      <sheetName val="Прочее_расчеты"/>
      <sheetName val="Доходный_подход"/>
      <sheetName val="Затратный_подход"/>
      <sheetName val="Сравнительный"/>
      <sheetName val="Согласов_"/>
      <sheetName val="Оборудование"/>
      <sheetName val="Лист3"/>
    </sheetNames>
    <sheetDataSet>
      <sheetData sheetId="3">
        <row r="34">
          <cell r="C34">
            <v>6813125.270541615</v>
          </cell>
        </row>
      </sheetData>
      <sheetData sheetId="5">
        <row r="12">
          <cell r="E12">
            <v>1105622.8727954146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тавка"/>
      <sheetName val="Исходные данные"/>
      <sheetName val="Для отчета"/>
      <sheetName val="Доходный"/>
      <sheetName val="Сравнительный"/>
      <sheetName val="Недвижимость"/>
      <sheetName val="НЗ"/>
      <sheetName val="Оборудование"/>
      <sheetName val="Емкости"/>
      <sheetName val="Затратный"/>
      <sheetName val="МАИ"/>
      <sheetName val="Тест"/>
      <sheetName val="Примеры"/>
    </sheetNames>
    <sheetDataSet>
      <sheetData sheetId="0">
        <row r="45">
          <cell r="B45">
            <v>0.3198634646150642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lt.ru/ad-a11893507" TargetMode="External" /><Relationship Id="rId2" Type="http://schemas.openxmlformats.org/officeDocument/2006/relationships/hyperlink" Target="http://www.komnd.ru/objects_detailed.php?object_id=263&amp;obj_cat_id=&amp;obj_offs=0" TargetMode="External" /><Relationship Id="rId3" Type="http://schemas.openxmlformats.org/officeDocument/2006/relationships/hyperlink" Target="http://www.nikvrn.ru/catitem?i=4724" TargetMode="External" /><Relationship Id="rId4" Type="http://schemas.openxmlformats.org/officeDocument/2006/relationships/hyperlink" Target="http://www.nikvrn.ru/catitem?i=5056" TargetMode="External" /><Relationship Id="rId5" Type="http://schemas.openxmlformats.org/officeDocument/2006/relationships/hyperlink" Target="http://www.komnd.ru/objects_detailed.php?object_id=192&amp;obj_cat_id=2&amp;obj_offs=0" TargetMode="External" /><Relationship Id="rId6" Type="http://schemas.openxmlformats.org/officeDocument/2006/relationships/hyperlink" Target="http://www.advecs.vrn.ru/comm_realty/to-arenda.html" TargetMode="External" /><Relationship Id="rId7" Type="http://schemas.openxmlformats.org/officeDocument/2006/relationships/hyperlink" Target="http://www.expres-vrn.ru/sells.php" TargetMode="External" /><Relationship Id="rId8" Type="http://schemas.openxmlformats.org/officeDocument/2006/relationships/hyperlink" Target="http://web.vrn.ru/allod/nej.htm" TargetMode="External" /><Relationship Id="rId9" Type="http://schemas.openxmlformats.org/officeDocument/2006/relationships/hyperlink" Target="http://www.vsfg.ru/business/index.html" TargetMode="External" /><Relationship Id="rId10" Type="http://schemas.openxmlformats.org/officeDocument/2006/relationships/hyperlink" Target="http://www.nikvrn.ru/catitem?i=4558" TargetMode="External" /><Relationship Id="rId11" Type="http://schemas.openxmlformats.org/officeDocument/2006/relationships/hyperlink" Target="http://www.nikvrn.ru/catitem?i=4558" TargetMode="External" /><Relationship Id="rId12" Type="http://schemas.openxmlformats.org/officeDocument/2006/relationships/hyperlink" Target="http://www.nikvrn.ru/catitem?i=4558" TargetMode="External" /><Relationship Id="rId13" Type="http://schemas.openxmlformats.org/officeDocument/2006/relationships/hyperlink" Target="http://www.expres-vrn.ru/sells.php" TargetMode="External" /><Relationship Id="rId14" Type="http://schemas.openxmlformats.org/officeDocument/2006/relationships/hyperlink" Target="http://www.cmlt.ru/ad-a11626191" TargetMode="External" /><Relationship Id="rId15" Type="http://schemas.openxmlformats.org/officeDocument/2006/relationships/hyperlink" Target="http://www.cmlt.ru/ad-a11626191" TargetMode="External" /><Relationship Id="rId16" Type="http://schemas.openxmlformats.org/officeDocument/2006/relationships/hyperlink" Target="http://www.imperia-n.ru/catalogue?i=246" TargetMode="External" /><Relationship Id="rId17" Type="http://schemas.openxmlformats.org/officeDocument/2006/relationships/hyperlink" Target="http://www.nikvrn.ru/catitem?i=4381" TargetMode="External" /><Relationship Id="rId18" Type="http://schemas.openxmlformats.org/officeDocument/2006/relationships/hyperlink" Target="http://www.nikvrn.ru/catitem?i=2589" TargetMode="External" /><Relationship Id="rId19" Type="http://schemas.openxmlformats.org/officeDocument/2006/relationships/hyperlink" Target="http://www.nikvrn.ru/catitem?i=5263" TargetMode="External" /><Relationship Id="rId20" Type="http://schemas.openxmlformats.org/officeDocument/2006/relationships/hyperlink" Target="http://www.nikvrn.ru/catitem?i=3314" TargetMode="External" /><Relationship Id="rId21" Type="http://schemas.openxmlformats.org/officeDocument/2006/relationships/hyperlink" Target="http://www.imperia-n.ru/catalogue?i=328" TargetMode="External" /><Relationship Id="rId22" Type="http://schemas.openxmlformats.org/officeDocument/2006/relationships/hyperlink" Target="http://www.citadel-v.ru/index.php?n=1189437047&amp;l=0&amp;m=0&amp;a=3&amp;b=desc&amp;id=00000000128" TargetMode="External" /><Relationship Id="rId23" Type="http://schemas.openxmlformats.org/officeDocument/2006/relationships/hyperlink" Target="http://www.komnd.ru/business_sale2.php" TargetMode="External" /><Relationship Id="rId24" Type="http://schemas.openxmlformats.org/officeDocument/2006/relationships/hyperlink" Target="http://korona800.narod.ru/foto.htm" TargetMode="External" /><Relationship Id="rId25" Type="http://schemas.openxmlformats.org/officeDocument/2006/relationships/hyperlink" Target="http://www.komnd.ru/business_sale2.php" TargetMode="External" /><Relationship Id="rId26" Type="http://schemas.openxmlformats.org/officeDocument/2006/relationships/hyperlink" Target="http://www.komnd.ru/business_sale2.php" TargetMode="External" /><Relationship Id="rId27" Type="http://schemas.openxmlformats.org/officeDocument/2006/relationships/hyperlink" Target="http://www.appraiser.ru//UserFiles/File/Guidance_materials/baza_popravok/1.jpg" TargetMode="External" /><Relationship Id="rId28" Type="http://schemas.openxmlformats.org/officeDocument/2006/relationships/hyperlink" Target="http://www.appraiser.ru//UserFiles/File/Guidance_materials/baza_popravok/3.jpg" TargetMode="External" /><Relationship Id="rId29" Type="http://schemas.openxmlformats.org/officeDocument/2006/relationships/hyperlink" Target="http://www.appraiser.ru//UserFiles/File/Guidance_materials/baza_popravok/4.jpg" TargetMode="External" /><Relationship Id="rId30" Type="http://schemas.openxmlformats.org/officeDocument/2006/relationships/hyperlink" Target="http://www.appraiser.ru//UserFiles/File/Guidance_materials/baza_popravok/5.jpg" TargetMode="External" /><Relationship Id="rId31" Type="http://schemas.openxmlformats.org/officeDocument/2006/relationships/hyperlink" Target="http://www.appraiser.ru//UserFiles/File/Guidance_materials/baza_popravok/6.jpg" TargetMode="External" /><Relationship Id="rId32" Type="http://schemas.openxmlformats.org/officeDocument/2006/relationships/hyperlink" Target="http://www.appraiser.ru//UserFiles/File/Guidance_materials/baza_popravok/7.jpg" TargetMode="External" /><Relationship Id="rId33" Type="http://schemas.openxmlformats.org/officeDocument/2006/relationships/hyperlink" Target="http://www.appraiser.ru//UserFiles/File/Guidance_materials/baza_popravok/8.jpg" TargetMode="External" /><Relationship Id="rId34" Type="http://schemas.openxmlformats.org/officeDocument/2006/relationships/hyperlink" Target="http://www.appraiser.ru//UserFiles/File/Guidance_materials/baza_popravok/9.jpg" TargetMode="External" /><Relationship Id="rId35" Type="http://schemas.openxmlformats.org/officeDocument/2006/relationships/hyperlink" Target="http://www.appraiser.ru//UserFiles/File/Guidance_materials/baza_popravok/10.jpg" TargetMode="External" /><Relationship Id="rId36" Type="http://schemas.openxmlformats.org/officeDocument/2006/relationships/hyperlink" Target="http://www.appraiser.ru//UserFiles/File/Guidance_materials/baza_popravok/5.jpg" TargetMode="External" /><Relationship Id="rId37" Type="http://schemas.openxmlformats.org/officeDocument/2006/relationships/hyperlink" Target="http://www.appraiser.ru//UserFiles/File/Guidance_materials/baza_popravok/7.jpg" TargetMode="External" /><Relationship Id="rId38" Type="http://schemas.openxmlformats.org/officeDocument/2006/relationships/hyperlink" Target="http://www.appraiser.ru//UserFiles/File/Guidance_materials/baza_popravok/5.jpg" TargetMode="External" /><Relationship Id="rId39" Type="http://schemas.openxmlformats.org/officeDocument/2006/relationships/hyperlink" Target="http://www.appraiser.ru//UserFiles/File/Guidance_materials/baza_popravok/11.jpg" TargetMode="External" /><Relationship Id="rId40" Type="http://schemas.openxmlformats.org/officeDocument/2006/relationships/hyperlink" Target="http://www.appraiser.ru//UserFiles/File/Guidance_materials/baza_popravok/12.jpg" TargetMode="External" /><Relationship Id="rId41" Type="http://schemas.openxmlformats.org/officeDocument/2006/relationships/hyperlink" Target="http://www.appraiser.ru//UserFiles/File/Guidance_materials/baza_popravok/13.jpg" TargetMode="External" /><Relationship Id="rId42" Type="http://schemas.openxmlformats.org/officeDocument/2006/relationships/hyperlink" Target="http://www.appraiser.ru//UserFiles/File/Guidance_materials/baza_popravok/14.jpg" TargetMode="External" /><Relationship Id="rId43" Type="http://schemas.openxmlformats.org/officeDocument/2006/relationships/hyperlink" Target="http://www.appraiser.ru//UserFiles/File/Guidance_materials/baza_popravok/15.jpg" TargetMode="External" /><Relationship Id="rId44" Type="http://schemas.openxmlformats.org/officeDocument/2006/relationships/hyperlink" Target="http://www.appraiser.ru//UserFiles/File/Guidance_materials/baza_popravok/17.jpg" TargetMode="External" /><Relationship Id="rId45" Type="http://schemas.openxmlformats.org/officeDocument/2006/relationships/hyperlink" Target="http://www.appraiser.ru//UserFiles/File/Guidance_materials/baza_popravok/18.jpg" TargetMode="External" /><Relationship Id="rId46" Type="http://schemas.openxmlformats.org/officeDocument/2006/relationships/hyperlink" Target="http://www.appraiser.ru//UserFiles/File/Guidance_materials/baza_popravok/19.jpg" TargetMode="External" /><Relationship Id="rId47" Type="http://schemas.openxmlformats.org/officeDocument/2006/relationships/hyperlink" Target="http://www.appraiser.ru//UserFiles/File/Guidance_materials/baza_popravok/19.jpg" TargetMode="External" /><Relationship Id="rId48" Type="http://schemas.openxmlformats.org/officeDocument/2006/relationships/hyperlink" Target="http://www.appraiser.ru//UserFiles/File/Guidance_materials/baza_popravok/19.jpg" TargetMode="External" /><Relationship Id="rId49" Type="http://schemas.openxmlformats.org/officeDocument/2006/relationships/hyperlink" Target="http://www.appraiser.ru//UserFiles/File/Guidance_materials/baza_popravok/20.jpg" TargetMode="External" /><Relationship Id="rId50" Type="http://schemas.openxmlformats.org/officeDocument/2006/relationships/hyperlink" Target="http://www.appraiser.ru//UserFiles/File/Guidance_materials/baza_popravok/21.jpg" TargetMode="External" /><Relationship Id="rId51" Type="http://schemas.openxmlformats.org/officeDocument/2006/relationships/hyperlink" Target="http://www.rosstroj.com/Objects/Kaliningrad/Leningradskij/Apartment.aspx?ID=202589,%20&#1089;&#1084;.%20&#1056;&#1072;&#1089;&#1095;&#1077;&#1090;" TargetMode="External" /><Relationship Id="rId52" Type="http://schemas.openxmlformats.org/officeDocument/2006/relationships/hyperlink" Target="http://www.rosstroj.com/Objects/Kaliningrad/Leningradskij/Apartment.aspx?ID=202589,%20&#1089;&#1084;.%20&#1056;&#1072;&#1089;&#1095;&#1077;&#1090;" TargetMode="External" /><Relationship Id="rId53" Type="http://schemas.openxmlformats.org/officeDocument/2006/relationships/hyperlink" Target="http://www.rosstroj.com/Objects/Kaliningrad/Leningradskij/Apartment.aspx?ID=202589,%20&#1089;&#1084;.%20&#1056;&#1072;&#1089;&#1095;&#1077;&#1090;" TargetMode="External" /><Relationship Id="rId54" Type="http://schemas.openxmlformats.org/officeDocument/2006/relationships/hyperlink" Target="http://www.rosstroj.com/Objects/Kaliningrad/Leningradskij/Apartment.aspx?ID=202589,%20&#1089;&#1084;.%20&#1056;&#1072;&#1089;&#1095;&#1077;&#1090;" TargetMode="External" /><Relationship Id="rId55" Type="http://schemas.openxmlformats.org/officeDocument/2006/relationships/hyperlink" Target="http://www.appraiser.ru//UserFiles/File/Guidance_materials/baza_popravok/2.jpg" TargetMode="External" /><Relationship Id="rId56" Type="http://schemas.openxmlformats.org/officeDocument/2006/relationships/hyperlink" Target="http://www.appraiser.ru//UserFiles/File/Guidance_materials/baza_popravok/16.jpg" TargetMode="External" /><Relationship Id="rId57" Type="http://schemas.openxmlformats.org/officeDocument/2006/relationships/hyperlink" Target="http://www.appraiser.ru//UserFiles/File/Guidance_materials/baza_popravok/20.jpg" TargetMode="External" /><Relationship Id="rId58" Type="http://schemas.openxmlformats.org/officeDocument/2006/relationships/hyperlink" Target="http://www.appraiser.ru//UserFiles/File/Guidance_materials/baza_popravok/22.xls" TargetMode="External" /><Relationship Id="rId59" Type="http://schemas.openxmlformats.org/officeDocument/2006/relationships/hyperlink" Target="http://www.appraiser.ru//UserFiles/File/Guidance_materials/baza_popravok/22.xls" TargetMode="External" /><Relationship Id="rId60" Type="http://schemas.openxmlformats.org/officeDocument/2006/relationships/hyperlink" Target="http://www.appraiser.ru//UserFiles/File/Guidance_materials/baza_popravok/22.xls" TargetMode="External" /><Relationship Id="rId61" Type="http://schemas.openxmlformats.org/officeDocument/2006/relationships/hyperlink" Target="http://www.appraiser.ru//UserFiles/File/Guidance_materials/baza_popravok/22.xls" TargetMode="External" /><Relationship Id="rId62" Type="http://schemas.openxmlformats.org/officeDocument/2006/relationships/hyperlink" Target="http://kaliningrad.irr.ru/advert/1557585/" TargetMode="External" /><Relationship Id="rId63" Type="http://schemas.openxmlformats.org/officeDocument/2006/relationships/hyperlink" Target="http://www.appraiser.ru//UserFiles/File/Guidance_materials/baza_popravok/23.jpg" TargetMode="External" /><Relationship Id="rId64" Type="http://schemas.openxmlformats.org/officeDocument/2006/relationships/hyperlink" Target="http://www.newsquare.ru/news_main/press/?id=622&amp;Year=2008&amp;Month=03" TargetMode="External" /><Relationship Id="rId65" Type="http://schemas.openxmlformats.org/officeDocument/2006/relationships/hyperlink" Target="http://www.appraiser.ru//UserFiles/File/Guidance_materials/baza_popravok/24.jpg" TargetMode="External" /><Relationship Id="rId66" Type="http://schemas.openxmlformats.org/officeDocument/2006/relationships/hyperlink" Target="http://www.appraiser.ru//UserFiles/File/Guidance_materials/baza_popravok/25.jpg" TargetMode="External" /><Relationship Id="rId67" Type="http://schemas.openxmlformats.org/officeDocument/2006/relationships/hyperlink" Target="http://www.appraiser.ru//UserFiles/File/Guidance_materials/baza_popravok/26.jpg" TargetMode="External" /><Relationship Id="rId68" Type="http://schemas.openxmlformats.org/officeDocument/2006/relationships/hyperlink" Target="http://www.appraiser.ru//UserFiles/File/Guidance_materials/baza_popravok/27.jpg" TargetMode="External" /><Relationship Id="rId69" Type="http://schemas.openxmlformats.org/officeDocument/2006/relationships/hyperlink" Target="http://www.appraiser.ru//UserFiles/File/Guidance_materials/baza_popravok/28.jpg" TargetMode="External" /><Relationship Id="rId70" Type="http://schemas.openxmlformats.org/officeDocument/2006/relationships/hyperlink" Target="http://www.appraiser.ru//UserFiles/File/Guidance_materials/baza_popravok/29.jpg" TargetMode="External" /><Relationship Id="rId71" Type="http://schemas.openxmlformats.org/officeDocument/2006/relationships/hyperlink" Target="http://www.appraiser.ru//UserFiles/File/Guidance_materials/baza_popravok/30.jpg" TargetMode="External" /><Relationship Id="rId72" Type="http://schemas.openxmlformats.org/officeDocument/2006/relationships/hyperlink" Target="http://www.appraiser.ru//UserFiles/File/Guidance_materials/baza_popravok/30.jpg" TargetMode="External" /><Relationship Id="rId73" Type="http://schemas.openxmlformats.org/officeDocument/2006/relationships/hyperlink" Target="http://www.appraiser.ru//UserFiles/File/Guidance_materials/baza_popravok/31.jpg" TargetMode="External" /><Relationship Id="rId74" Type="http://schemas.openxmlformats.org/officeDocument/2006/relationships/hyperlink" Target="http://www.appraiser.ru//UserFiles/File/Guidance_materials/baza_popravok/32.jpg" TargetMode="External" /><Relationship Id="rId75" Type="http://schemas.openxmlformats.org/officeDocument/2006/relationships/hyperlink" Target="http://www.appraiser.ru//UserFiles/File/Guidance_materials/baza_popravok/33.jpg" TargetMode="External" /><Relationship Id="rId76" Type="http://schemas.openxmlformats.org/officeDocument/2006/relationships/hyperlink" Target="http://www.appraiser.ru//UserFiles/File/Guidance_materials/baza_popravok/26.jpg" TargetMode="External" /><Relationship Id="rId77" Type="http://schemas.openxmlformats.org/officeDocument/2006/relationships/hyperlink" Target="http://www.appraiser.ru//UserFiles/File/Guidance_materials/baza_popravok/34.jpg" TargetMode="External" /><Relationship Id="rId78" Type="http://schemas.openxmlformats.org/officeDocument/2006/relationships/hyperlink" Target="http://www.appraiser.ru//UserFiles/File/Guidance_materials/baza_popravok/35.jpg" TargetMode="External" /><Relationship Id="rId79" Type="http://schemas.openxmlformats.org/officeDocument/2006/relationships/hyperlink" Target="http://www.appraiser.ru//UserFiles/File/Guidance_materials/baza_popravok/36.jpg" TargetMode="External" /><Relationship Id="rId80" Type="http://schemas.openxmlformats.org/officeDocument/2006/relationships/hyperlink" Target="http://www.appraiser.ru//UserFiles/File/Guidance_materials/baza_popravok/37.jpg" TargetMode="External" /><Relationship Id="rId81" Type="http://schemas.openxmlformats.org/officeDocument/2006/relationships/hyperlink" Target="http://www.appraiser.ru//UserFiles/File/Guidance_materials/baza_popravok/38.jpg" TargetMode="External" /><Relationship Id="rId82" Type="http://schemas.openxmlformats.org/officeDocument/2006/relationships/hyperlink" Target="http://www.appraiser.ru//UserFiles/File/Guidance_materials/baza_popravok/39.jpg" TargetMode="External" /><Relationship Id="rId83" Type="http://schemas.openxmlformats.org/officeDocument/2006/relationships/hyperlink" Target="http://www.appraiser.ru//UserFiles/File/Guidance_materials/baza_popravok/40.jpg" TargetMode="External" /><Relationship Id="rId84" Type="http://schemas.openxmlformats.org/officeDocument/2006/relationships/hyperlink" Target="http://www.appraiser.ru//UserFiles/File/Guidance_materials/baza_popravok/41.jpg" TargetMode="External" /><Relationship Id="rId85" Type="http://schemas.openxmlformats.org/officeDocument/2006/relationships/hyperlink" Target="http://www.ksota.ru/sotainvest/commercia/dir50/dir59/?saf=24b8b9b74b18b4317b9a442c157ce022" TargetMode="External" /><Relationship Id="rId86" Type="http://schemas.openxmlformats.org/officeDocument/2006/relationships/hyperlink" Target="http://www.ksota.ru/sotainvest/commercia/dir50/dir2/?saf=227e5c700c8506093f841e45da2a3b6a" TargetMode="External" /><Relationship Id="rId87" Type="http://schemas.openxmlformats.org/officeDocument/2006/relationships/hyperlink" Target="http://www.ksota.ru/sotainvest/commercia/dir50/dir41/?saf=24b8b9b74b18b4317b9a442c157ce022" TargetMode="External" /><Relationship Id="rId88" Type="http://schemas.openxmlformats.org/officeDocument/2006/relationships/hyperlink" Target="http://www.sunvrn.ru/content.php?d=details&amp;ref=commerce&amp;id=5317" TargetMode="External" /><Relationship Id="rId89" Type="http://schemas.openxmlformats.org/officeDocument/2006/relationships/hyperlink" Target="http://www.cmlt.ru/ad-a11765297" TargetMode="External" /><Relationship Id="rId90" Type="http://schemas.openxmlformats.org/officeDocument/2006/relationships/hyperlink" Target="http://www.cmlt.ru/ad-a11869523" TargetMode="External" /><Relationship Id="rId91" Type="http://schemas.openxmlformats.org/officeDocument/2006/relationships/hyperlink" Target="http://www.nikvrn.ru/catitem?i=4861" TargetMode="External" /><Relationship Id="rId92" Type="http://schemas.openxmlformats.org/officeDocument/2006/relationships/hyperlink" Target="http://www.nikvrn.ru/catitem?i=5317" TargetMode="External" /><Relationship Id="rId93" Type="http://schemas.openxmlformats.org/officeDocument/2006/relationships/hyperlink" Target="http://www.nikvrn.ru/catitem?i=4185" TargetMode="External" /><Relationship Id="rId94" Type="http://schemas.openxmlformats.org/officeDocument/2006/relationships/hyperlink" Target="http://www.nikvrn.ru/catitem?i=5326" TargetMode="External" /><Relationship Id="rId95" Type="http://schemas.openxmlformats.org/officeDocument/2006/relationships/hyperlink" Target="http://www.citadel-v.ru/index.php?n=1189437047&amp;l=0&amp;m=0&amp;a=3&amp;b=desc&amp;id=00000000131" TargetMode="External" /><Relationship Id="rId96" Type="http://schemas.openxmlformats.org/officeDocument/2006/relationships/hyperlink" Target="http://www.cmlt.ru/ad-a11903614" TargetMode="External" /><Relationship Id="rId97" Type="http://schemas.openxmlformats.org/officeDocument/2006/relationships/hyperlink" Target="http://www.appraiser.ru//UserFiles/File/Guidance_materials/baza_popravok/42.jpg" TargetMode="External" /><Relationship Id="rId98" Type="http://schemas.openxmlformats.org/officeDocument/2006/relationships/hyperlink" Target="http://www.appraiser.ru//UserFiles/File/Guidance_materials/baza_popravok/43.jpg" TargetMode="External" /><Relationship Id="rId99" Type="http://schemas.openxmlformats.org/officeDocument/2006/relationships/hyperlink" Target="http://www.appraiser.ru//UserFiles/File/Guidance_materials/baza_popravok/44.jpg" TargetMode="External" /><Relationship Id="rId100" Type="http://schemas.openxmlformats.org/officeDocument/2006/relationships/hyperlink" Target="http://www.appraiser.ru//UserFiles/File/Guidance_materials/baza_popravok/45.jpg" TargetMode="External" /><Relationship Id="rId101" Type="http://schemas.openxmlformats.org/officeDocument/2006/relationships/hyperlink" Target="http://www.cmlt.ru/ad-a12110975" TargetMode="External" /><Relationship Id="rId102" Type="http://schemas.openxmlformats.org/officeDocument/2006/relationships/hyperlink" Target="http://www.cmlt.ru/ad-a12224623" TargetMode="External" /><Relationship Id="rId103" Type="http://schemas.openxmlformats.org/officeDocument/2006/relationships/hyperlink" Target="http://www.cmlt.ru/ad-a12211328" TargetMode="External" /><Relationship Id="rId104" Type="http://schemas.openxmlformats.org/officeDocument/2006/relationships/hyperlink" Target="http://www.cmlt.ru/ad-a12243878" TargetMode="External" /><Relationship Id="rId105" Type="http://schemas.openxmlformats.org/officeDocument/2006/relationships/hyperlink" Target="http://www.cmlt.ru/ad-a11893525" TargetMode="External" /><Relationship Id="rId106" Type="http://schemas.openxmlformats.org/officeDocument/2006/relationships/hyperlink" Target="http://www.cmlt.ru/ad-a12247051" TargetMode="External" /><Relationship Id="rId107" Type="http://schemas.openxmlformats.org/officeDocument/2006/relationships/hyperlink" Target="http://www.cmlt.ru/ad-a12267191" TargetMode="External" /><Relationship Id="rId108" Type="http://schemas.openxmlformats.org/officeDocument/2006/relationships/hyperlink" Target="http://www.cmlt.ru/ad-a12221327" TargetMode="External" /><Relationship Id="rId109" Type="http://schemas.openxmlformats.org/officeDocument/2006/relationships/hyperlink" Target="http://www.cmlt.ru/ad-a12136779" TargetMode="External" /><Relationship Id="rId110" Type="http://schemas.openxmlformats.org/officeDocument/2006/relationships/hyperlink" Target="http://www.cmlt.ru/ad-a12054247" TargetMode="External" /><Relationship Id="rId111" Type="http://schemas.openxmlformats.org/officeDocument/2006/relationships/hyperlink" Target="http://www.cmlt.ru/ad-a12180796" TargetMode="External" /><Relationship Id="rId112" Type="http://schemas.openxmlformats.org/officeDocument/2006/relationships/hyperlink" Target="http://www.cmlt.ru/ad-a12192684" TargetMode="External" /><Relationship Id="rId113" Type="http://schemas.openxmlformats.org/officeDocument/2006/relationships/hyperlink" Target="http://www.cmlt.ru/ad-a12194038" TargetMode="External" /><Relationship Id="rId114" Type="http://schemas.openxmlformats.org/officeDocument/2006/relationships/hyperlink" Target="http://www.nikvrn.ru/catitem?i=3294" TargetMode="External" /><Relationship Id="rId115" Type="http://schemas.openxmlformats.org/officeDocument/2006/relationships/hyperlink" Target="http://www.nikvrn.ru/catitem?i=5807" TargetMode="External" /><Relationship Id="rId116" Type="http://schemas.openxmlformats.org/officeDocument/2006/relationships/hyperlink" Target="http://www.nikvrn.ru/catitem?i=5263" TargetMode="External" /><Relationship Id="rId117" Type="http://schemas.openxmlformats.org/officeDocument/2006/relationships/hyperlink" Target="http://www.ksota.ru/sotainvest/commercia/dir50/dir61/?saf=01208703cd7c55b870976681c6291e1c" TargetMode="External" /><Relationship Id="rId118" Type="http://schemas.openxmlformats.org/officeDocument/2006/relationships/hyperlink" Target="http://www.nikvrn.ru/catitem?i=6044" TargetMode="External" /><Relationship Id="rId119" Type="http://schemas.openxmlformats.org/officeDocument/2006/relationships/hyperlink" Target="http://www.appraiser.ru//UserFiles/File/Guidance_materials/baza_popravok/46.jpg" TargetMode="External" /><Relationship Id="rId120" Type="http://schemas.openxmlformats.org/officeDocument/2006/relationships/hyperlink" Target="http://www.appraiser.ru//UserFiles/File/Guidance_materials/baza_popravok/47.jpg" TargetMode="External" /><Relationship Id="rId121" Type="http://schemas.openxmlformats.org/officeDocument/2006/relationships/hyperlink" Target="http://www.appraiser.ru//UserFiles/File/Guidance_materials/baza_popravok/48.jpg" TargetMode="External" /><Relationship Id="rId122" Type="http://schemas.openxmlformats.org/officeDocument/2006/relationships/hyperlink" Target="http://www.appraiser.ru//UserFiles/File/Guidance_materials/baza_popravok/49.jpg" TargetMode="External" /><Relationship Id="rId123" Type="http://schemas.openxmlformats.org/officeDocument/2006/relationships/hyperlink" Target="http://www.appraiser.ru//UserFiles/File/Guidance_materials/baza_popravok/50.jpg" TargetMode="External" /><Relationship Id="rId124" Type="http://schemas.openxmlformats.org/officeDocument/2006/relationships/hyperlink" Target="http://www.appraiser.ru//UserFiles/File/Guidance_materials/baza_popravok/51.jpg" TargetMode="External" /><Relationship Id="rId125" Type="http://schemas.openxmlformats.org/officeDocument/2006/relationships/hyperlink" Target="http://www.appraiser.ru//UserFiles/File/Guidance_materials/baza_popravok/52.jpg" TargetMode="External" /><Relationship Id="rId126" Type="http://schemas.openxmlformats.org/officeDocument/2006/relationships/hyperlink" Target="http://www.appraiser.ru//UserFiles/File/Guidance_materials/baza_popravok/53.jpg" TargetMode="External" /><Relationship Id="rId127" Type="http://schemas.openxmlformats.org/officeDocument/2006/relationships/hyperlink" Target="http://www.appraiser.ru//UserFiles/File/Guidance_materials/baza_popravok/54.jpg" TargetMode="External" /><Relationship Id="rId128" Type="http://schemas.openxmlformats.org/officeDocument/2006/relationships/hyperlink" Target="http://www.appraiser.ru//UserFiles/File/Guidance_materials/baza_popravok/55.jpg" TargetMode="External" /><Relationship Id="rId129" Type="http://schemas.openxmlformats.org/officeDocument/2006/relationships/hyperlink" Target="http://www.appraiser.ru//UserFiles/File/Guidance_materials/baza_popravok/56.jpg" TargetMode="External" /><Relationship Id="rId130" Type="http://schemas.openxmlformats.org/officeDocument/2006/relationships/hyperlink" Target="http://www.appraiser.ru//UserFiles/File/Guidance_materials/baza_popravok/57.jpg" TargetMode="External" /><Relationship Id="rId131" Type="http://schemas.openxmlformats.org/officeDocument/2006/relationships/hyperlink" Target="http://www.appraiser.ru//UserFiles/File/Guidance_materials/baza_popravok/58.jpg" TargetMode="External" /><Relationship Id="rId132" Type="http://schemas.openxmlformats.org/officeDocument/2006/relationships/hyperlink" Target="http://www.appraiser.ru//UserFiles/File/Guidance_materials/baza_popravok/59.jpg" TargetMode="External" /><Relationship Id="rId133" Type="http://schemas.openxmlformats.org/officeDocument/2006/relationships/hyperlink" Target="http://www.appraiser.ru//UserFiles/File/Guidance_materials/baza_popravok/62.jpg" TargetMode="External" /><Relationship Id="rId134" Type="http://schemas.openxmlformats.org/officeDocument/2006/relationships/hyperlink" Target="http://www.appraiser.ru//UserFiles/File/Guidance_materials/baza_popravok/63.jpg" TargetMode="External" /><Relationship Id="rId135" Type="http://schemas.openxmlformats.org/officeDocument/2006/relationships/hyperlink" Target="http://www.appraiser.ru//UserFiles/File/Guidance_materials/baza_popravok/64.jpg" TargetMode="External" /><Relationship Id="rId136" Type="http://schemas.openxmlformats.org/officeDocument/2006/relationships/hyperlink" Target="http://www.appraiser.ru//UserFiles/File/Guidance_materials/baza_popravok/66.jpg" TargetMode="External" /><Relationship Id="rId137" Type="http://schemas.openxmlformats.org/officeDocument/2006/relationships/hyperlink" Target="http://www.cmlt.ru/ad-a12249254" TargetMode="External" /><Relationship Id="rId138" Type="http://schemas.openxmlformats.org/officeDocument/2006/relationships/hyperlink" Target="http://www.cmlt.ru/ad-a12276816" TargetMode="External" /><Relationship Id="rId139" Type="http://schemas.openxmlformats.org/officeDocument/2006/relationships/hyperlink" Target="http://www.cmlt.ru/ad-a12190859" TargetMode="External" /><Relationship Id="rId140" Type="http://schemas.openxmlformats.org/officeDocument/2006/relationships/hyperlink" Target="http://www.cmlt.ru/ad-a12190859" TargetMode="External" /><Relationship Id="rId141" Type="http://schemas.openxmlformats.org/officeDocument/2006/relationships/hyperlink" Target="http://www.cmlt.ru/ad-a12389246" TargetMode="External" /><Relationship Id="rId142" Type="http://schemas.openxmlformats.org/officeDocument/2006/relationships/hyperlink" Target="http://www.cmlt.ru/ad-a11755576" TargetMode="External" /><Relationship Id="rId143" Type="http://schemas.openxmlformats.org/officeDocument/2006/relationships/hyperlink" Target="http://www.cmlt.ru/ad-a12383435" TargetMode="External" /><Relationship Id="rId144" Type="http://schemas.openxmlformats.org/officeDocument/2006/relationships/hyperlink" Target="http://www.cmlt.ru/ad-a12315263" TargetMode="External" /><Relationship Id="rId145" Type="http://schemas.openxmlformats.org/officeDocument/2006/relationships/hyperlink" Target="http://www.cmlt.ru/ad-a12332742" TargetMode="External" /><Relationship Id="rId146" Type="http://schemas.openxmlformats.org/officeDocument/2006/relationships/hyperlink" Target="http://www.cmlt.ru/ad-a12232240" TargetMode="External" /><Relationship Id="rId147" Type="http://schemas.openxmlformats.org/officeDocument/2006/relationships/hyperlink" Target="http://www.appraiser.ru//UserFiles/File/Guidance_materials/baza_popravok/67.jpg" TargetMode="External" /><Relationship Id="rId148" Type="http://schemas.openxmlformats.org/officeDocument/2006/relationships/hyperlink" Target="http://www.appraiser.ru//UserFiles/File/Guidance_materials/baza_popravok/68.jpg" TargetMode="External" /><Relationship Id="rId149" Type="http://schemas.openxmlformats.org/officeDocument/2006/relationships/hyperlink" Target="http://www.appraiser.ru//UserFiles/File/Guidance_materials/baza_popravok/69.jpg" TargetMode="External" /><Relationship Id="rId150" Type="http://schemas.openxmlformats.org/officeDocument/2006/relationships/hyperlink" Target="http://www.appraiser.ru//UserFiles/File/Guidance_materials/baza_popravok/69.jpg" TargetMode="External" /><Relationship Id="rId151" Type="http://schemas.openxmlformats.org/officeDocument/2006/relationships/hyperlink" Target="http://www.appraiser.ru//UserFiles/File/Guidance_materials/baza_popravok/70.jpg" TargetMode="External" /><Relationship Id="rId152" Type="http://schemas.openxmlformats.org/officeDocument/2006/relationships/hyperlink" Target="http://www.appraiser.ru//UserFiles/File/Guidance_materials/baza_popravok/71.jpg" TargetMode="External" /><Relationship Id="rId153" Type="http://schemas.openxmlformats.org/officeDocument/2006/relationships/hyperlink" Target="http://www.appraiser.ru//UserFiles/File/Guidance_materials/baza_popravok/72.jpg" TargetMode="External" /><Relationship Id="rId154" Type="http://schemas.openxmlformats.org/officeDocument/2006/relationships/hyperlink" Target="http://www.appraiser.ru//UserFiles/File/Guidance_materials/baza_popravok/73.jpg" TargetMode="External" /><Relationship Id="rId155" Type="http://schemas.openxmlformats.org/officeDocument/2006/relationships/hyperlink" Target="http://www.appraiser.ru//UserFiles/File/Guidance_materials/baza_popravok/74.jpg" TargetMode="External" /><Relationship Id="rId156" Type="http://schemas.openxmlformats.org/officeDocument/2006/relationships/hyperlink" Target="http://www.appraiser.ru//UserFiles/File/Guidance_materials/baza_popravok/75.jpg" TargetMode="External" /><Relationship Id="rId157" Type="http://schemas.openxmlformats.org/officeDocument/2006/relationships/comments" Target="../comments1.xml" /><Relationship Id="rId158" Type="http://schemas.openxmlformats.org/officeDocument/2006/relationships/vmlDrawing" Target="../drawings/vmlDrawing1.vml" /><Relationship Id="rId1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5" zoomScaleNormal="75" zoomScalePageLayoutView="0" workbookViewId="0" topLeftCell="A1">
      <pane ySplit="2" topLeftCell="A71" activePane="bottomLeft" state="frozen"/>
      <selection pane="topLeft" activeCell="B1" sqref="B1"/>
      <selection pane="bottomLeft" activeCell="A73" sqref="A73:IV73"/>
    </sheetView>
  </sheetViews>
  <sheetFormatPr defaultColWidth="9.00390625" defaultRowHeight="12.75"/>
  <cols>
    <col min="1" max="1" width="5.625" style="1" customWidth="1"/>
    <col min="2" max="2" width="10.25390625" style="1" customWidth="1"/>
    <col min="3" max="3" width="13.25390625" style="1" bestFit="1" customWidth="1"/>
    <col min="4" max="4" width="16.75390625" style="1" customWidth="1"/>
    <col min="5" max="5" width="15.125" style="1" customWidth="1"/>
    <col min="6" max="6" width="16.25390625" style="1" bestFit="1" customWidth="1"/>
    <col min="7" max="7" width="10.75390625" style="1" customWidth="1"/>
    <col min="8" max="8" width="13.375" style="1" customWidth="1"/>
    <col min="9" max="9" width="9.375" style="1" customWidth="1"/>
    <col min="10" max="10" width="34.25390625" style="1" customWidth="1"/>
    <col min="11" max="11" width="11.375" style="1" customWidth="1"/>
    <col min="12" max="12" width="17.125" style="1" customWidth="1"/>
    <col min="13" max="13" width="19.375" style="1" customWidth="1"/>
    <col min="14" max="14" width="18.25390625" style="1" customWidth="1"/>
    <col min="15" max="15" width="20.25390625" style="1" customWidth="1"/>
    <col min="16" max="16384" width="9.125" style="1" customWidth="1"/>
  </cols>
  <sheetData>
    <row r="1" spans="1:15" ht="17.25" customHeight="1" thickBot="1">
      <c r="A1" s="46" t="s">
        <v>328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05">
      <c r="A2" s="6" t="s">
        <v>123</v>
      </c>
      <c r="B2" s="7" t="s">
        <v>69</v>
      </c>
      <c r="C2" s="7" t="s">
        <v>70</v>
      </c>
      <c r="D2" s="7" t="s">
        <v>72</v>
      </c>
      <c r="E2" s="7" t="s">
        <v>125</v>
      </c>
      <c r="F2" s="7" t="s">
        <v>73</v>
      </c>
      <c r="G2" s="7" t="s">
        <v>74</v>
      </c>
      <c r="H2" s="7" t="s">
        <v>75</v>
      </c>
      <c r="I2" s="7" t="s">
        <v>159</v>
      </c>
      <c r="J2" s="7" t="s">
        <v>76</v>
      </c>
      <c r="K2" s="7" t="s">
        <v>77</v>
      </c>
      <c r="L2" s="7" t="s">
        <v>78</v>
      </c>
      <c r="M2" s="7" t="s">
        <v>79</v>
      </c>
      <c r="N2" s="7" t="s">
        <v>80</v>
      </c>
      <c r="O2" s="8" t="s">
        <v>122</v>
      </c>
    </row>
    <row r="3" spans="1:15" s="3" customFormat="1" ht="90">
      <c r="A3" s="9">
        <v>1</v>
      </c>
      <c r="B3" s="10">
        <v>39713</v>
      </c>
      <c r="C3" s="11" t="s">
        <v>71</v>
      </c>
      <c r="D3" s="11" t="s">
        <v>126</v>
      </c>
      <c r="E3" s="11" t="s">
        <v>128</v>
      </c>
      <c r="F3" s="11" t="s">
        <v>118</v>
      </c>
      <c r="G3" s="11" t="s">
        <v>81</v>
      </c>
      <c r="H3" s="11" t="s">
        <v>99</v>
      </c>
      <c r="I3" s="11" t="s">
        <v>160</v>
      </c>
      <c r="J3" s="12" t="s">
        <v>85</v>
      </c>
      <c r="K3" s="13">
        <f>40000/60000-1</f>
        <v>-0.33333333333333337</v>
      </c>
      <c r="L3" s="11" t="s">
        <v>82</v>
      </c>
      <c r="M3" s="11" t="s">
        <v>83</v>
      </c>
      <c r="N3" s="14" t="s">
        <v>84</v>
      </c>
      <c r="O3" s="15" t="s">
        <v>198</v>
      </c>
    </row>
    <row r="4" spans="1:15" s="3" customFormat="1" ht="120">
      <c r="A4" s="9">
        <v>2</v>
      </c>
      <c r="B4" s="10">
        <v>39713</v>
      </c>
      <c r="C4" s="11" t="s">
        <v>71</v>
      </c>
      <c r="D4" s="11" t="s">
        <v>126</v>
      </c>
      <c r="E4" s="11" t="s">
        <v>128</v>
      </c>
      <c r="F4" s="11" t="s">
        <v>86</v>
      </c>
      <c r="G4" s="11" t="s">
        <v>81</v>
      </c>
      <c r="H4" s="11" t="s">
        <v>99</v>
      </c>
      <c r="I4" s="11" t="s">
        <v>160</v>
      </c>
      <c r="J4" s="12" t="s">
        <v>87</v>
      </c>
      <c r="K4" s="13">
        <f>25000/40000-1</f>
        <v>-0.375</v>
      </c>
      <c r="L4" s="11" t="s">
        <v>88</v>
      </c>
      <c r="M4" s="11" t="s">
        <v>89</v>
      </c>
      <c r="N4" s="14" t="s">
        <v>130</v>
      </c>
      <c r="O4" s="16" t="s">
        <v>180</v>
      </c>
    </row>
    <row r="5" spans="1:15" s="3" customFormat="1" ht="135">
      <c r="A5" s="9">
        <v>3</v>
      </c>
      <c r="B5" s="10">
        <v>39722</v>
      </c>
      <c r="C5" s="11" t="s">
        <v>71</v>
      </c>
      <c r="D5" s="11" t="s">
        <v>126</v>
      </c>
      <c r="E5" s="11" t="s">
        <v>128</v>
      </c>
      <c r="F5" s="11" t="s">
        <v>119</v>
      </c>
      <c r="G5" s="11" t="s">
        <v>90</v>
      </c>
      <c r="H5" s="11" t="s">
        <v>120</v>
      </c>
      <c r="I5" s="11" t="s">
        <v>160</v>
      </c>
      <c r="J5" s="12" t="s">
        <v>91</v>
      </c>
      <c r="K5" s="13">
        <f>700/1100-1</f>
        <v>-0.36363636363636365</v>
      </c>
      <c r="L5" s="11" t="s">
        <v>88</v>
      </c>
      <c r="M5" s="11" t="s">
        <v>93</v>
      </c>
      <c r="N5" s="14" t="s">
        <v>92</v>
      </c>
      <c r="O5" s="17" t="s">
        <v>199</v>
      </c>
    </row>
    <row r="6" spans="1:15" s="3" customFormat="1" ht="150">
      <c r="A6" s="9">
        <v>4</v>
      </c>
      <c r="B6" s="10">
        <v>39722</v>
      </c>
      <c r="C6" s="11" t="s">
        <v>71</v>
      </c>
      <c r="D6" s="11" t="s">
        <v>127</v>
      </c>
      <c r="E6" s="11" t="s">
        <v>129</v>
      </c>
      <c r="F6" s="11" t="s">
        <v>100</v>
      </c>
      <c r="G6" s="11" t="s">
        <v>90</v>
      </c>
      <c r="H6" s="11" t="s">
        <v>99</v>
      </c>
      <c r="I6" s="11" t="s">
        <v>160</v>
      </c>
      <c r="J6" s="12" t="s">
        <v>98</v>
      </c>
      <c r="K6" s="13">
        <f>500/700-1</f>
        <v>-0.2857142857142857</v>
      </c>
      <c r="L6" s="11" t="s">
        <v>88</v>
      </c>
      <c r="M6" s="11" t="s">
        <v>89</v>
      </c>
      <c r="N6" s="14" t="s">
        <v>97</v>
      </c>
      <c r="O6" s="17" t="s">
        <v>181</v>
      </c>
    </row>
    <row r="7" spans="1:15" s="3" customFormat="1" ht="180">
      <c r="A7" s="9">
        <v>5</v>
      </c>
      <c r="B7" s="10">
        <v>39722</v>
      </c>
      <c r="C7" s="11" t="s">
        <v>71</v>
      </c>
      <c r="D7" s="11" t="s">
        <v>126</v>
      </c>
      <c r="E7" s="11" t="s">
        <v>128</v>
      </c>
      <c r="F7" s="11" t="s">
        <v>100</v>
      </c>
      <c r="G7" s="11" t="s">
        <v>81</v>
      </c>
      <c r="H7" s="11" t="s">
        <v>99</v>
      </c>
      <c r="I7" s="11" t="s">
        <v>160</v>
      </c>
      <c r="J7" s="12" t="s">
        <v>103</v>
      </c>
      <c r="K7" s="13">
        <f>50000/80000-1</f>
        <v>-0.375</v>
      </c>
      <c r="L7" s="11" t="s">
        <v>88</v>
      </c>
      <c r="M7" s="11" t="s">
        <v>89</v>
      </c>
      <c r="N7" s="14" t="s">
        <v>102</v>
      </c>
      <c r="O7" s="17" t="s">
        <v>188</v>
      </c>
    </row>
    <row r="8" spans="1:15" s="3" customFormat="1" ht="116.25" customHeight="1">
      <c r="A8" s="9">
        <v>6</v>
      </c>
      <c r="B8" s="10">
        <v>39722</v>
      </c>
      <c r="C8" s="11" t="s">
        <v>71</v>
      </c>
      <c r="D8" s="11" t="s">
        <v>126</v>
      </c>
      <c r="E8" s="11" t="s">
        <v>128</v>
      </c>
      <c r="F8" s="11" t="s">
        <v>96</v>
      </c>
      <c r="G8" s="11" t="s">
        <v>90</v>
      </c>
      <c r="H8" s="11" t="s">
        <v>99</v>
      </c>
      <c r="I8" s="11" t="s">
        <v>160</v>
      </c>
      <c r="J8" s="12" t="s">
        <v>106</v>
      </c>
      <c r="K8" s="13">
        <f>300/500-1</f>
        <v>-0.4</v>
      </c>
      <c r="L8" s="11" t="s">
        <v>88</v>
      </c>
      <c r="M8" s="11" t="s">
        <v>107</v>
      </c>
      <c r="N8" s="14" t="s">
        <v>105</v>
      </c>
      <c r="O8" s="17" t="s">
        <v>182</v>
      </c>
    </row>
    <row r="9" spans="1:15" s="3" customFormat="1" ht="92.25" customHeight="1">
      <c r="A9" s="9">
        <v>7</v>
      </c>
      <c r="B9" s="10">
        <v>39722</v>
      </c>
      <c r="C9" s="11" t="s">
        <v>71</v>
      </c>
      <c r="D9" s="11" t="s">
        <v>126</v>
      </c>
      <c r="E9" s="11" t="s">
        <v>128</v>
      </c>
      <c r="F9" s="11" t="s">
        <v>110</v>
      </c>
      <c r="G9" s="11" t="s">
        <v>81</v>
      </c>
      <c r="H9" s="11" t="s">
        <v>99</v>
      </c>
      <c r="I9" s="11" t="s">
        <v>160</v>
      </c>
      <c r="J9" s="12" t="s">
        <v>109</v>
      </c>
      <c r="K9" s="13">
        <f>90000/130000-1</f>
        <v>-0.3076923076923077</v>
      </c>
      <c r="L9" s="11" t="s">
        <v>88</v>
      </c>
      <c r="M9" s="11" t="s">
        <v>111</v>
      </c>
      <c r="N9" s="14" t="s">
        <v>108</v>
      </c>
      <c r="O9" s="17" t="s">
        <v>183</v>
      </c>
    </row>
    <row r="10" spans="1:15" s="3" customFormat="1" ht="90">
      <c r="A10" s="9">
        <v>8</v>
      </c>
      <c r="B10" s="10">
        <v>39722</v>
      </c>
      <c r="C10" s="11" t="s">
        <v>71</v>
      </c>
      <c r="D10" s="11" t="s">
        <v>126</v>
      </c>
      <c r="E10" s="11" t="s">
        <v>128</v>
      </c>
      <c r="F10" s="11" t="s">
        <v>110</v>
      </c>
      <c r="G10" s="11" t="s">
        <v>81</v>
      </c>
      <c r="H10" s="11" t="s">
        <v>99</v>
      </c>
      <c r="I10" s="11" t="s">
        <v>160</v>
      </c>
      <c r="J10" s="12" t="s">
        <v>112</v>
      </c>
      <c r="K10" s="13">
        <f>11000/15000-1</f>
        <v>-0.2666666666666667</v>
      </c>
      <c r="L10" s="11" t="s">
        <v>88</v>
      </c>
      <c r="M10" s="11" t="s">
        <v>113</v>
      </c>
      <c r="N10" s="14" t="s">
        <v>114</v>
      </c>
      <c r="O10" s="17" t="s">
        <v>184</v>
      </c>
    </row>
    <row r="11" spans="1:15" s="3" customFormat="1" ht="150">
      <c r="A11" s="9">
        <v>9</v>
      </c>
      <c r="B11" s="10">
        <v>39722</v>
      </c>
      <c r="C11" s="11" t="s">
        <v>71</v>
      </c>
      <c r="D11" s="11" t="s">
        <v>126</v>
      </c>
      <c r="E11" s="11" t="s">
        <v>128</v>
      </c>
      <c r="F11" s="11" t="s">
        <v>110</v>
      </c>
      <c r="G11" s="11" t="s">
        <v>81</v>
      </c>
      <c r="H11" s="11" t="s">
        <v>99</v>
      </c>
      <c r="I11" s="11" t="s">
        <v>160</v>
      </c>
      <c r="J11" s="12" t="s">
        <v>117</v>
      </c>
      <c r="K11" s="13">
        <f>75000/100000-1</f>
        <v>-0.25</v>
      </c>
      <c r="L11" s="11" t="s">
        <v>88</v>
      </c>
      <c r="M11" s="11" t="s">
        <v>116</v>
      </c>
      <c r="N11" s="14" t="s">
        <v>115</v>
      </c>
      <c r="O11" s="17" t="s">
        <v>185</v>
      </c>
    </row>
    <row r="12" spans="1:15" s="3" customFormat="1" ht="165">
      <c r="A12" s="9">
        <v>10</v>
      </c>
      <c r="B12" s="10">
        <v>39722</v>
      </c>
      <c r="C12" s="11" t="s">
        <v>71</v>
      </c>
      <c r="D12" s="11" t="s">
        <v>126</v>
      </c>
      <c r="E12" s="11" t="s">
        <v>128</v>
      </c>
      <c r="F12" s="11" t="s">
        <v>96</v>
      </c>
      <c r="G12" s="11" t="s">
        <v>81</v>
      </c>
      <c r="H12" s="11" t="s">
        <v>124</v>
      </c>
      <c r="I12" s="11" t="s">
        <v>160</v>
      </c>
      <c r="J12" s="12" t="s">
        <v>101</v>
      </c>
      <c r="K12" s="13">
        <f>80000/100000-1</f>
        <v>-0.19999999999999996</v>
      </c>
      <c r="L12" s="11" t="s">
        <v>88</v>
      </c>
      <c r="M12" s="11" t="s">
        <v>95</v>
      </c>
      <c r="N12" s="14" t="s">
        <v>94</v>
      </c>
      <c r="O12" s="17" t="s">
        <v>186</v>
      </c>
    </row>
    <row r="13" spans="1:15" s="3" customFormat="1" ht="180">
      <c r="A13" s="9">
        <v>5</v>
      </c>
      <c r="B13" s="10">
        <v>39722</v>
      </c>
      <c r="C13" s="11" t="s">
        <v>71</v>
      </c>
      <c r="D13" s="11" t="s">
        <v>126</v>
      </c>
      <c r="E13" s="11" t="s">
        <v>128</v>
      </c>
      <c r="F13" s="11" t="s">
        <v>100</v>
      </c>
      <c r="G13" s="11" t="s">
        <v>81</v>
      </c>
      <c r="H13" s="11" t="s">
        <v>104</v>
      </c>
      <c r="I13" s="11" t="s">
        <v>160</v>
      </c>
      <c r="J13" s="12" t="s">
        <v>103</v>
      </c>
      <c r="K13" s="13">
        <f>70000/80000-1</f>
        <v>-0.125</v>
      </c>
      <c r="L13" s="11" t="s">
        <v>88</v>
      </c>
      <c r="M13" s="11" t="s">
        <v>89</v>
      </c>
      <c r="N13" s="14" t="s">
        <v>102</v>
      </c>
      <c r="O13" s="17" t="s">
        <v>188</v>
      </c>
    </row>
    <row r="14" spans="1:15" s="3" customFormat="1" ht="225">
      <c r="A14" s="18">
        <v>5</v>
      </c>
      <c r="B14" s="10">
        <v>39722</v>
      </c>
      <c r="C14" s="11" t="s">
        <v>71</v>
      </c>
      <c r="D14" s="11" t="s">
        <v>126</v>
      </c>
      <c r="E14" s="11" t="s">
        <v>128</v>
      </c>
      <c r="F14" s="11" t="s">
        <v>100</v>
      </c>
      <c r="G14" s="11" t="s">
        <v>81</v>
      </c>
      <c r="H14" s="11" t="s">
        <v>121</v>
      </c>
      <c r="I14" s="11" t="s">
        <v>160</v>
      </c>
      <c r="J14" s="12" t="s">
        <v>103</v>
      </c>
      <c r="K14" s="13">
        <f>65000/80000-1</f>
        <v>-0.1875</v>
      </c>
      <c r="L14" s="11" t="s">
        <v>88</v>
      </c>
      <c r="M14" s="11" t="s">
        <v>89</v>
      </c>
      <c r="N14" s="14" t="s">
        <v>102</v>
      </c>
      <c r="O14" s="17" t="s">
        <v>188</v>
      </c>
    </row>
    <row r="15" spans="1:15" s="3" customFormat="1" ht="150">
      <c r="A15" s="9">
        <v>7</v>
      </c>
      <c r="B15" s="10">
        <v>39722</v>
      </c>
      <c r="C15" s="11" t="s">
        <v>71</v>
      </c>
      <c r="D15" s="11" t="s">
        <v>126</v>
      </c>
      <c r="E15" s="11" t="s">
        <v>128</v>
      </c>
      <c r="F15" s="11" t="s">
        <v>110</v>
      </c>
      <c r="G15" s="11" t="s">
        <v>81</v>
      </c>
      <c r="H15" s="11" t="s">
        <v>104</v>
      </c>
      <c r="I15" s="11" t="s">
        <v>160</v>
      </c>
      <c r="J15" s="12" t="s">
        <v>109</v>
      </c>
      <c r="K15" s="13">
        <f>110000/130000-1</f>
        <v>-0.15384615384615385</v>
      </c>
      <c r="L15" s="11" t="s">
        <v>88</v>
      </c>
      <c r="M15" s="11" t="s">
        <v>111</v>
      </c>
      <c r="N15" s="14" t="s">
        <v>108</v>
      </c>
      <c r="O15" s="17" t="s">
        <v>183</v>
      </c>
    </row>
    <row r="16" spans="1:15" s="3" customFormat="1" ht="75">
      <c r="A16" s="19">
        <v>11</v>
      </c>
      <c r="B16" s="10">
        <v>39723</v>
      </c>
      <c r="C16" s="11" t="s">
        <v>71</v>
      </c>
      <c r="D16" s="11" t="s">
        <v>126</v>
      </c>
      <c r="E16" s="11" t="s">
        <v>128</v>
      </c>
      <c r="F16" s="11" t="s">
        <v>131</v>
      </c>
      <c r="G16" s="11" t="s">
        <v>132</v>
      </c>
      <c r="H16" s="11" t="s">
        <v>133</v>
      </c>
      <c r="I16" s="11" t="s">
        <v>160</v>
      </c>
      <c r="J16" s="11" t="s">
        <v>134</v>
      </c>
      <c r="K16" s="20">
        <f>25000/(200*12)</f>
        <v>10.416666666666666</v>
      </c>
      <c r="L16" s="11" t="s">
        <v>82</v>
      </c>
      <c r="M16" s="11" t="s">
        <v>83</v>
      </c>
      <c r="N16" s="14" t="s">
        <v>135</v>
      </c>
      <c r="O16" s="17" t="s">
        <v>187</v>
      </c>
    </row>
    <row r="17" spans="1:15" s="3" customFormat="1" ht="165">
      <c r="A17" s="19">
        <v>12</v>
      </c>
      <c r="B17" s="10">
        <v>39723</v>
      </c>
      <c r="C17" s="11" t="s">
        <v>71</v>
      </c>
      <c r="D17" s="11" t="s">
        <v>126</v>
      </c>
      <c r="E17" s="11" t="s">
        <v>128</v>
      </c>
      <c r="F17" s="11" t="s">
        <v>118</v>
      </c>
      <c r="G17" s="11" t="s">
        <v>132</v>
      </c>
      <c r="H17" s="11" t="s">
        <v>133</v>
      </c>
      <c r="I17" s="11" t="s">
        <v>160</v>
      </c>
      <c r="J17" s="11" t="s">
        <v>136</v>
      </c>
      <c r="K17" s="20">
        <f>65000/(800*12)</f>
        <v>6.770833333333333</v>
      </c>
      <c r="L17" s="11" t="s">
        <v>88</v>
      </c>
      <c r="M17" s="11" t="s">
        <v>137</v>
      </c>
      <c r="N17" s="14" t="s">
        <v>138</v>
      </c>
      <c r="O17" s="17" t="s">
        <v>189</v>
      </c>
    </row>
    <row r="18" spans="1:15" s="3" customFormat="1" ht="120">
      <c r="A18" s="19">
        <v>13</v>
      </c>
      <c r="B18" s="10">
        <v>39727</v>
      </c>
      <c r="C18" s="11" t="s">
        <v>71</v>
      </c>
      <c r="D18" s="11" t="s">
        <v>126</v>
      </c>
      <c r="E18" s="11" t="s">
        <v>128</v>
      </c>
      <c r="F18" s="11" t="s">
        <v>139</v>
      </c>
      <c r="G18" s="11" t="s">
        <v>132</v>
      </c>
      <c r="H18" s="11" t="s">
        <v>133</v>
      </c>
      <c r="I18" s="11" t="s">
        <v>160</v>
      </c>
      <c r="J18" s="11" t="s">
        <v>140</v>
      </c>
      <c r="K18" s="20">
        <f>(21000000/130)/(1500*12)</f>
        <v>8.974358974358974</v>
      </c>
      <c r="L18" s="11" t="s">
        <v>88</v>
      </c>
      <c r="M18" s="11" t="s">
        <v>93</v>
      </c>
      <c r="N18" s="14" t="s">
        <v>141</v>
      </c>
      <c r="O18" s="17" t="s">
        <v>190</v>
      </c>
    </row>
    <row r="19" spans="1:15" s="3" customFormat="1" ht="150">
      <c r="A19" s="19">
        <v>14</v>
      </c>
      <c r="B19" s="10">
        <v>39723</v>
      </c>
      <c r="C19" s="11" t="s">
        <v>71</v>
      </c>
      <c r="D19" s="11" t="s">
        <v>126</v>
      </c>
      <c r="E19" s="11" t="s">
        <v>128</v>
      </c>
      <c r="F19" s="11" t="s">
        <v>131</v>
      </c>
      <c r="G19" s="11" t="s">
        <v>132</v>
      </c>
      <c r="H19" s="11" t="s">
        <v>133</v>
      </c>
      <c r="I19" s="11" t="s">
        <v>160</v>
      </c>
      <c r="J19" s="11" t="s">
        <v>142</v>
      </c>
      <c r="K19" s="20">
        <f>30000/(250*12)</f>
        <v>10</v>
      </c>
      <c r="L19" s="11" t="s">
        <v>88</v>
      </c>
      <c r="M19" s="11" t="s">
        <v>93</v>
      </c>
      <c r="N19" s="14" t="s">
        <v>143</v>
      </c>
      <c r="O19" s="17" t="s">
        <v>191</v>
      </c>
    </row>
    <row r="20" spans="1:15" s="3" customFormat="1" ht="210">
      <c r="A20" s="19">
        <v>15</v>
      </c>
      <c r="B20" s="10">
        <v>39723</v>
      </c>
      <c r="C20" s="11" t="s">
        <v>71</v>
      </c>
      <c r="D20" s="11" t="s">
        <v>126</v>
      </c>
      <c r="E20" s="11" t="s">
        <v>128</v>
      </c>
      <c r="F20" s="11" t="s">
        <v>100</v>
      </c>
      <c r="G20" s="11" t="s">
        <v>132</v>
      </c>
      <c r="H20" s="11" t="s">
        <v>133</v>
      </c>
      <c r="I20" s="11" t="s">
        <v>160</v>
      </c>
      <c r="J20" s="11" t="s">
        <v>144</v>
      </c>
      <c r="K20" s="20">
        <f>(68000000/2321)/(300*12)</f>
        <v>8.138254583752214</v>
      </c>
      <c r="L20" s="11" t="s">
        <v>88</v>
      </c>
      <c r="M20" s="11" t="s">
        <v>93</v>
      </c>
      <c r="N20" s="14" t="s">
        <v>145</v>
      </c>
      <c r="O20" s="17" t="s">
        <v>192</v>
      </c>
    </row>
    <row r="21" spans="1:15" s="3" customFormat="1" ht="150">
      <c r="A21" s="19">
        <v>16</v>
      </c>
      <c r="B21" s="10">
        <v>39723</v>
      </c>
      <c r="C21" s="11" t="s">
        <v>71</v>
      </c>
      <c r="D21" s="11" t="s">
        <v>126</v>
      </c>
      <c r="E21" s="11" t="s">
        <v>128</v>
      </c>
      <c r="F21" s="11" t="s">
        <v>96</v>
      </c>
      <c r="G21" s="11" t="s">
        <v>132</v>
      </c>
      <c r="H21" s="11" t="s">
        <v>133</v>
      </c>
      <c r="I21" s="11" t="s">
        <v>160</v>
      </c>
      <c r="J21" s="11" t="s">
        <v>146</v>
      </c>
      <c r="K21" s="20">
        <f>3300000/(27000*12)</f>
        <v>10.185185185185185</v>
      </c>
      <c r="L21" s="11" t="s">
        <v>88</v>
      </c>
      <c r="M21" s="11" t="s">
        <v>93</v>
      </c>
      <c r="N21" s="14" t="s">
        <v>147</v>
      </c>
      <c r="O21" s="17" t="s">
        <v>193</v>
      </c>
    </row>
    <row r="22" spans="1:15" s="3" customFormat="1" ht="135">
      <c r="A22" s="19">
        <v>17</v>
      </c>
      <c r="B22" s="10">
        <v>39723</v>
      </c>
      <c r="C22" s="11" t="s">
        <v>71</v>
      </c>
      <c r="D22" s="11" t="s">
        <v>126</v>
      </c>
      <c r="E22" s="11" t="s">
        <v>128</v>
      </c>
      <c r="F22" s="11" t="s">
        <v>118</v>
      </c>
      <c r="G22" s="11" t="s">
        <v>132</v>
      </c>
      <c r="H22" s="11" t="s">
        <v>133</v>
      </c>
      <c r="I22" s="11" t="s">
        <v>160</v>
      </c>
      <c r="J22" s="11" t="s">
        <v>148</v>
      </c>
      <c r="K22" s="21">
        <f>90000/(1000*12)</f>
        <v>7.5</v>
      </c>
      <c r="L22" s="11" t="s">
        <v>88</v>
      </c>
      <c r="M22" s="11" t="s">
        <v>137</v>
      </c>
      <c r="N22" s="14" t="s">
        <v>149</v>
      </c>
      <c r="O22" s="17" t="s">
        <v>194</v>
      </c>
    </row>
    <row r="23" spans="1:15" s="3" customFormat="1" ht="409.5">
      <c r="A23" s="19">
        <v>18</v>
      </c>
      <c r="B23" s="10">
        <v>39727</v>
      </c>
      <c r="C23" s="11" t="s">
        <v>71</v>
      </c>
      <c r="D23" s="11" t="s">
        <v>126</v>
      </c>
      <c r="E23" s="11" t="s">
        <v>128</v>
      </c>
      <c r="F23" s="11" t="s">
        <v>119</v>
      </c>
      <c r="G23" s="11" t="s">
        <v>132</v>
      </c>
      <c r="H23" s="11" t="s">
        <v>133</v>
      </c>
      <c r="I23" s="11" t="s">
        <v>160</v>
      </c>
      <c r="J23" s="11" t="s">
        <v>150</v>
      </c>
      <c r="K23" s="20">
        <f>100000/(1600*12)</f>
        <v>5.208333333333333</v>
      </c>
      <c r="L23" s="11" t="s">
        <v>88</v>
      </c>
      <c r="M23" s="11" t="s">
        <v>151</v>
      </c>
      <c r="N23" s="14" t="s">
        <v>152</v>
      </c>
      <c r="O23" s="17" t="s">
        <v>195</v>
      </c>
    </row>
    <row r="24" spans="1:15" s="3" customFormat="1" ht="180">
      <c r="A24" s="19">
        <v>19</v>
      </c>
      <c r="B24" s="10">
        <v>39727</v>
      </c>
      <c r="C24" s="11" t="s">
        <v>71</v>
      </c>
      <c r="D24" s="11" t="s">
        <v>126</v>
      </c>
      <c r="E24" s="11" t="s">
        <v>128</v>
      </c>
      <c r="F24" s="11" t="s">
        <v>96</v>
      </c>
      <c r="G24" s="11" t="s">
        <v>132</v>
      </c>
      <c r="H24" s="11" t="s">
        <v>133</v>
      </c>
      <c r="I24" s="11" t="s">
        <v>160</v>
      </c>
      <c r="J24" s="11" t="s">
        <v>153</v>
      </c>
      <c r="K24" s="20">
        <f>50000/(550*12)</f>
        <v>7.575757575757576</v>
      </c>
      <c r="L24" s="11" t="s">
        <v>88</v>
      </c>
      <c r="M24" s="11" t="s">
        <v>154</v>
      </c>
      <c r="N24" s="14" t="s">
        <v>155</v>
      </c>
      <c r="O24" s="17" t="s">
        <v>196</v>
      </c>
    </row>
    <row r="25" spans="1:15" s="3" customFormat="1" ht="120">
      <c r="A25" s="19">
        <v>20</v>
      </c>
      <c r="B25" s="10">
        <v>39727</v>
      </c>
      <c r="C25" s="11" t="s">
        <v>71</v>
      </c>
      <c r="D25" s="11" t="s">
        <v>126</v>
      </c>
      <c r="E25" s="11" t="s">
        <v>128</v>
      </c>
      <c r="F25" s="11" t="s">
        <v>110</v>
      </c>
      <c r="G25" s="11" t="s">
        <v>132</v>
      </c>
      <c r="H25" s="11" t="s">
        <v>133</v>
      </c>
      <c r="I25" s="11" t="s">
        <v>160</v>
      </c>
      <c r="J25" s="11" t="s">
        <v>156</v>
      </c>
      <c r="K25" s="20">
        <f>45000/(750*12)</f>
        <v>5</v>
      </c>
      <c r="L25" s="11" t="s">
        <v>88</v>
      </c>
      <c r="M25" s="11" t="s">
        <v>157</v>
      </c>
      <c r="N25" s="14" t="s">
        <v>158</v>
      </c>
      <c r="O25" s="17" t="s">
        <v>200</v>
      </c>
    </row>
    <row r="26" spans="1:15" s="3" customFormat="1" ht="180">
      <c r="A26" s="19">
        <v>19</v>
      </c>
      <c r="B26" s="10">
        <v>39727</v>
      </c>
      <c r="C26" s="11" t="s">
        <v>71</v>
      </c>
      <c r="D26" s="11" t="s">
        <v>126</v>
      </c>
      <c r="E26" s="11" t="s">
        <v>128</v>
      </c>
      <c r="F26" s="11" t="s">
        <v>96</v>
      </c>
      <c r="G26" s="11" t="s">
        <v>90</v>
      </c>
      <c r="H26" s="11" t="s">
        <v>99</v>
      </c>
      <c r="I26" s="11" t="s">
        <v>160</v>
      </c>
      <c r="J26" s="11" t="s">
        <v>153</v>
      </c>
      <c r="K26" s="13">
        <f>200/700-1</f>
        <v>-0.7142857142857143</v>
      </c>
      <c r="L26" s="11" t="s">
        <v>88</v>
      </c>
      <c r="M26" s="11" t="s">
        <v>154</v>
      </c>
      <c r="N26" s="14" t="s">
        <v>155</v>
      </c>
      <c r="O26" s="17" t="s">
        <v>196</v>
      </c>
    </row>
    <row r="27" spans="1:15" s="3" customFormat="1" ht="180">
      <c r="A27" s="19">
        <v>19</v>
      </c>
      <c r="B27" s="10">
        <v>39727</v>
      </c>
      <c r="C27" s="11" t="s">
        <v>71</v>
      </c>
      <c r="D27" s="11" t="s">
        <v>126</v>
      </c>
      <c r="E27" s="11" t="s">
        <v>128</v>
      </c>
      <c r="F27" s="11" t="s">
        <v>96</v>
      </c>
      <c r="G27" s="11" t="s">
        <v>90</v>
      </c>
      <c r="H27" s="11" t="s">
        <v>104</v>
      </c>
      <c r="I27" s="11" t="s">
        <v>160</v>
      </c>
      <c r="J27" s="11" t="s">
        <v>153</v>
      </c>
      <c r="K27" s="13">
        <f>550/700-1</f>
        <v>-0.2142857142857143</v>
      </c>
      <c r="L27" s="11" t="s">
        <v>88</v>
      </c>
      <c r="M27" s="11" t="s">
        <v>154</v>
      </c>
      <c r="N27" s="14" t="s">
        <v>155</v>
      </c>
      <c r="O27" s="17" t="s">
        <v>196</v>
      </c>
    </row>
    <row r="28" spans="1:15" s="3" customFormat="1" ht="255">
      <c r="A28" s="18">
        <v>20</v>
      </c>
      <c r="B28" s="10">
        <v>39727</v>
      </c>
      <c r="C28" s="11" t="s">
        <v>71</v>
      </c>
      <c r="D28" s="11" t="s">
        <v>126</v>
      </c>
      <c r="E28" s="11" t="s">
        <v>128</v>
      </c>
      <c r="F28" s="11" t="s">
        <v>96</v>
      </c>
      <c r="G28" s="11" t="s">
        <v>161</v>
      </c>
      <c r="H28" s="11" t="s">
        <v>133</v>
      </c>
      <c r="I28" s="22" t="s">
        <v>166</v>
      </c>
      <c r="J28" s="11" t="s">
        <v>162</v>
      </c>
      <c r="K28" s="20">
        <f>1050/(240)</f>
        <v>4.375</v>
      </c>
      <c r="L28" s="11" t="s">
        <v>88</v>
      </c>
      <c r="M28" s="11" t="s">
        <v>163</v>
      </c>
      <c r="N28" s="14" t="s">
        <v>164</v>
      </c>
      <c r="O28" s="17" t="s">
        <v>200</v>
      </c>
    </row>
    <row r="29" spans="1:15" s="3" customFormat="1" ht="75">
      <c r="A29" s="18">
        <v>21</v>
      </c>
      <c r="B29" s="23">
        <v>39727</v>
      </c>
      <c r="C29" s="24" t="s">
        <v>71</v>
      </c>
      <c r="D29" s="24" t="s">
        <v>126</v>
      </c>
      <c r="E29" s="24" t="s">
        <v>128</v>
      </c>
      <c r="F29" s="24" t="s">
        <v>86</v>
      </c>
      <c r="G29" s="24" t="s">
        <v>161</v>
      </c>
      <c r="H29" s="24" t="s">
        <v>133</v>
      </c>
      <c r="I29" s="24" t="s">
        <v>166</v>
      </c>
      <c r="J29" s="24" t="s">
        <v>165</v>
      </c>
      <c r="K29" s="25">
        <f>2150/350</f>
        <v>6.142857142857143</v>
      </c>
      <c r="L29" s="24" t="s">
        <v>88</v>
      </c>
      <c r="M29" s="24" t="s">
        <v>163</v>
      </c>
      <c r="N29" s="26" t="s">
        <v>164</v>
      </c>
      <c r="O29" s="17" t="s">
        <v>201</v>
      </c>
    </row>
    <row r="30" spans="1:16" s="2" customFormat="1" ht="105">
      <c r="A30" s="9">
        <v>22</v>
      </c>
      <c r="B30" s="10">
        <v>39722</v>
      </c>
      <c r="C30" s="11" t="s">
        <v>167</v>
      </c>
      <c r="D30" s="11" t="s">
        <v>170</v>
      </c>
      <c r="E30" s="11" t="s">
        <v>168</v>
      </c>
      <c r="F30" s="11" t="s">
        <v>171</v>
      </c>
      <c r="G30" s="11" t="s">
        <v>169</v>
      </c>
      <c r="H30" s="11" t="s">
        <v>173</v>
      </c>
      <c r="I30" s="11" t="s">
        <v>172</v>
      </c>
      <c r="J30" s="11" t="s">
        <v>174</v>
      </c>
      <c r="K30" s="27">
        <f>37760/37120-1</f>
        <v>0.01724137931034475</v>
      </c>
      <c r="L30" s="11" t="s">
        <v>88</v>
      </c>
      <c r="M30" s="11" t="s">
        <v>175</v>
      </c>
      <c r="N30" s="14" t="s">
        <v>197</v>
      </c>
      <c r="O30" s="17" t="s">
        <v>202</v>
      </c>
      <c r="P30" s="4"/>
    </row>
    <row r="31" spans="1:16" s="2" customFormat="1" ht="105">
      <c r="A31" s="9">
        <v>22</v>
      </c>
      <c r="B31" s="10">
        <v>39722</v>
      </c>
      <c r="C31" s="11" t="s">
        <v>167</v>
      </c>
      <c r="D31" s="11" t="s">
        <v>170</v>
      </c>
      <c r="E31" s="11" t="s">
        <v>168</v>
      </c>
      <c r="F31" s="11" t="s">
        <v>171</v>
      </c>
      <c r="G31" s="11" t="s">
        <v>169</v>
      </c>
      <c r="H31" s="11" t="s">
        <v>176</v>
      </c>
      <c r="I31" s="11" t="s">
        <v>172</v>
      </c>
      <c r="J31" s="11" t="s">
        <v>174</v>
      </c>
      <c r="K31" s="27">
        <f>37760/37120-1</f>
        <v>0.01724137931034475</v>
      </c>
      <c r="L31" s="11" t="s">
        <v>88</v>
      </c>
      <c r="M31" s="11" t="s">
        <v>175</v>
      </c>
      <c r="N31" s="14" t="s">
        <v>197</v>
      </c>
      <c r="O31" s="17" t="s">
        <v>202</v>
      </c>
      <c r="P31" s="4"/>
    </row>
    <row r="32" spans="1:15" s="3" customFormat="1" ht="105">
      <c r="A32" s="9">
        <v>22</v>
      </c>
      <c r="B32" s="10">
        <v>39722</v>
      </c>
      <c r="C32" s="11" t="s">
        <v>167</v>
      </c>
      <c r="D32" s="11" t="s">
        <v>170</v>
      </c>
      <c r="E32" s="11" t="s">
        <v>168</v>
      </c>
      <c r="F32" s="11" t="s">
        <v>171</v>
      </c>
      <c r="G32" s="11" t="s">
        <v>169</v>
      </c>
      <c r="H32" s="11" t="s">
        <v>178</v>
      </c>
      <c r="I32" s="11" t="s">
        <v>172</v>
      </c>
      <c r="J32" s="11" t="s">
        <v>177</v>
      </c>
      <c r="K32" s="27">
        <f>39072/37120-1</f>
        <v>0.05258620689655169</v>
      </c>
      <c r="L32" s="11" t="s">
        <v>88</v>
      </c>
      <c r="M32" s="11" t="s">
        <v>175</v>
      </c>
      <c r="N32" s="14" t="s">
        <v>197</v>
      </c>
      <c r="O32" s="17" t="s">
        <v>202</v>
      </c>
    </row>
    <row r="33" spans="1:15" ht="105">
      <c r="A33" s="28">
        <v>22</v>
      </c>
      <c r="B33" s="23">
        <v>39722</v>
      </c>
      <c r="C33" s="24" t="s">
        <v>167</v>
      </c>
      <c r="D33" s="24" t="s">
        <v>170</v>
      </c>
      <c r="E33" s="24" t="s">
        <v>168</v>
      </c>
      <c r="F33" s="24" t="s">
        <v>171</v>
      </c>
      <c r="G33" s="24" t="s">
        <v>169</v>
      </c>
      <c r="H33" s="24" t="s">
        <v>179</v>
      </c>
      <c r="I33" s="24" t="s">
        <v>172</v>
      </c>
      <c r="J33" s="24" t="s">
        <v>177</v>
      </c>
      <c r="K33" s="29">
        <f>35168/37120-1</f>
        <v>-0.05258620689655169</v>
      </c>
      <c r="L33" s="24" t="s">
        <v>88</v>
      </c>
      <c r="M33" s="24" t="s">
        <v>175</v>
      </c>
      <c r="N33" s="30" t="s">
        <v>197</v>
      </c>
      <c r="O33" s="17" t="s">
        <v>202</v>
      </c>
    </row>
    <row r="34" spans="1:15" s="2" customFormat="1" ht="105">
      <c r="A34" s="11">
        <v>23</v>
      </c>
      <c r="B34" s="10">
        <v>39742</v>
      </c>
      <c r="C34" s="11" t="s">
        <v>167</v>
      </c>
      <c r="D34" s="11" t="s">
        <v>170</v>
      </c>
      <c r="E34" s="11" t="s">
        <v>168</v>
      </c>
      <c r="F34" s="11" t="s">
        <v>203</v>
      </c>
      <c r="G34" s="11" t="s">
        <v>81</v>
      </c>
      <c r="H34" s="11" t="s">
        <v>204</v>
      </c>
      <c r="I34" s="11" t="s">
        <v>205</v>
      </c>
      <c r="J34" s="12" t="s">
        <v>206</v>
      </c>
      <c r="K34" s="13">
        <v>-0.111</v>
      </c>
      <c r="L34" s="11" t="s">
        <v>207</v>
      </c>
      <c r="M34" s="11" t="s">
        <v>208</v>
      </c>
      <c r="N34" s="14" t="s">
        <v>209</v>
      </c>
      <c r="O34" s="17" t="s">
        <v>210</v>
      </c>
    </row>
    <row r="35" spans="1:15" s="2" customFormat="1" ht="135">
      <c r="A35" s="11">
        <v>24</v>
      </c>
      <c r="B35" s="10">
        <v>39518</v>
      </c>
      <c r="C35" s="11" t="s">
        <v>211</v>
      </c>
      <c r="D35" s="11" t="s">
        <v>212</v>
      </c>
      <c r="E35" s="11" t="s">
        <v>213</v>
      </c>
      <c r="F35" s="11" t="s">
        <v>214</v>
      </c>
      <c r="G35" s="11" t="s">
        <v>81</v>
      </c>
      <c r="H35" s="11" t="s">
        <v>215</v>
      </c>
      <c r="I35" s="11" t="s">
        <v>166</v>
      </c>
      <c r="J35" s="12" t="s">
        <v>216</v>
      </c>
      <c r="K35" s="13">
        <v>0.2</v>
      </c>
      <c r="L35" s="11" t="s">
        <v>88</v>
      </c>
      <c r="M35" s="11" t="s">
        <v>217</v>
      </c>
      <c r="N35" s="14" t="s">
        <v>218</v>
      </c>
      <c r="O35" s="17" t="s">
        <v>219</v>
      </c>
    </row>
    <row r="36" spans="1:15" s="2" customFormat="1" ht="79.5" customHeight="1">
      <c r="A36" s="11">
        <v>25</v>
      </c>
      <c r="B36" s="11" t="s">
        <v>220</v>
      </c>
      <c r="C36" s="11" t="s">
        <v>229</v>
      </c>
      <c r="D36" s="11" t="s">
        <v>221</v>
      </c>
      <c r="E36" s="11" t="s">
        <v>213</v>
      </c>
      <c r="F36" s="11" t="s">
        <v>222</v>
      </c>
      <c r="G36" s="11" t="s">
        <v>81</v>
      </c>
      <c r="H36" s="11" t="s">
        <v>223</v>
      </c>
      <c r="I36" s="11" t="s">
        <v>224</v>
      </c>
      <c r="J36" s="11" t="s">
        <v>225</v>
      </c>
      <c r="K36" s="13" t="s">
        <v>226</v>
      </c>
      <c r="L36" s="11" t="s">
        <v>82</v>
      </c>
      <c r="M36" s="11" t="s">
        <v>227</v>
      </c>
      <c r="N36" s="14" t="s">
        <v>228</v>
      </c>
      <c r="O36" s="17" t="s">
        <v>230</v>
      </c>
    </row>
    <row r="37" spans="1:15" s="2" customFormat="1" ht="120">
      <c r="A37" s="11">
        <v>26</v>
      </c>
      <c r="B37" s="10">
        <v>39196</v>
      </c>
      <c r="C37" s="11" t="s">
        <v>211</v>
      </c>
      <c r="D37" s="11" t="s">
        <v>231</v>
      </c>
      <c r="E37" s="11" t="s">
        <v>232</v>
      </c>
      <c r="F37" s="11" t="s">
        <v>233</v>
      </c>
      <c r="G37" s="11" t="s">
        <v>169</v>
      </c>
      <c r="H37" s="11" t="s">
        <v>234</v>
      </c>
      <c r="I37" s="31" t="s">
        <v>166</v>
      </c>
      <c r="J37" s="31" t="s">
        <v>235</v>
      </c>
      <c r="K37" s="13">
        <v>0.35</v>
      </c>
      <c r="L37" s="11" t="s">
        <v>88</v>
      </c>
      <c r="M37" s="31" t="s">
        <v>236</v>
      </c>
      <c r="N37" s="31" t="s">
        <v>237</v>
      </c>
      <c r="O37" s="17" t="s">
        <v>280</v>
      </c>
    </row>
    <row r="38" spans="1:15" s="2" customFormat="1" ht="120">
      <c r="A38" s="11">
        <v>26</v>
      </c>
      <c r="B38" s="10">
        <v>39196</v>
      </c>
      <c r="C38" s="11" t="s">
        <v>211</v>
      </c>
      <c r="D38" s="11" t="s">
        <v>231</v>
      </c>
      <c r="E38" s="11" t="s">
        <v>232</v>
      </c>
      <c r="F38" s="11" t="s">
        <v>233</v>
      </c>
      <c r="G38" s="11" t="s">
        <v>169</v>
      </c>
      <c r="H38" s="11" t="s">
        <v>238</v>
      </c>
      <c r="I38" s="31" t="s">
        <v>166</v>
      </c>
      <c r="J38" s="31" t="s">
        <v>235</v>
      </c>
      <c r="K38" s="13">
        <v>0.3</v>
      </c>
      <c r="L38" s="11" t="s">
        <v>88</v>
      </c>
      <c r="M38" s="31" t="s">
        <v>236</v>
      </c>
      <c r="N38" s="31" t="s">
        <v>237</v>
      </c>
      <c r="O38" s="17" t="s">
        <v>280</v>
      </c>
    </row>
    <row r="39" spans="1:15" s="2" customFormat="1" ht="255">
      <c r="A39" s="11">
        <v>27</v>
      </c>
      <c r="B39" s="10" t="s">
        <v>239</v>
      </c>
      <c r="C39" s="11" t="s">
        <v>211</v>
      </c>
      <c r="D39" s="11" t="s">
        <v>240</v>
      </c>
      <c r="E39" s="11" t="s">
        <v>241</v>
      </c>
      <c r="F39" s="11" t="s">
        <v>242</v>
      </c>
      <c r="G39" s="11" t="s">
        <v>132</v>
      </c>
      <c r="H39" s="11" t="s">
        <v>132</v>
      </c>
      <c r="I39" s="31" t="s">
        <v>166</v>
      </c>
      <c r="J39" s="31" t="s">
        <v>243</v>
      </c>
      <c r="K39" s="13">
        <v>0.35</v>
      </c>
      <c r="L39" s="11" t="s">
        <v>88</v>
      </c>
      <c r="M39" s="31" t="s">
        <v>244</v>
      </c>
      <c r="N39" s="31" t="s">
        <v>245</v>
      </c>
      <c r="O39" s="17" t="s">
        <v>287</v>
      </c>
    </row>
    <row r="40" spans="1:15" s="2" customFormat="1" ht="210.75">
      <c r="A40" s="11">
        <v>28</v>
      </c>
      <c r="B40" s="10" t="s">
        <v>246</v>
      </c>
      <c r="C40" s="11" t="s">
        <v>211</v>
      </c>
      <c r="D40" s="11" t="s">
        <v>212</v>
      </c>
      <c r="E40" s="11" t="s">
        <v>247</v>
      </c>
      <c r="F40" s="11" t="s">
        <v>242</v>
      </c>
      <c r="G40" s="11" t="s">
        <v>81</v>
      </c>
      <c r="H40" s="11" t="s">
        <v>248</v>
      </c>
      <c r="I40" s="11" t="s">
        <v>205</v>
      </c>
      <c r="J40" s="32" t="s">
        <v>49</v>
      </c>
      <c r="K40" s="33" t="s">
        <v>249</v>
      </c>
      <c r="L40" s="31" t="s">
        <v>88</v>
      </c>
      <c r="M40" s="31" t="s">
        <v>250</v>
      </c>
      <c r="N40" s="31" t="s">
        <v>251</v>
      </c>
      <c r="O40" s="17" t="s">
        <v>286</v>
      </c>
    </row>
    <row r="41" spans="1:15" s="2" customFormat="1" ht="195.75">
      <c r="A41" s="11">
        <v>29</v>
      </c>
      <c r="B41" s="10" t="s">
        <v>246</v>
      </c>
      <c r="C41" s="11" t="s">
        <v>211</v>
      </c>
      <c r="D41" s="11" t="s">
        <v>212</v>
      </c>
      <c r="E41" s="11" t="s">
        <v>252</v>
      </c>
      <c r="F41" s="11" t="s">
        <v>242</v>
      </c>
      <c r="G41" s="11" t="s">
        <v>81</v>
      </c>
      <c r="H41" s="11" t="s">
        <v>248</v>
      </c>
      <c r="I41" s="11" t="s">
        <v>205</v>
      </c>
      <c r="J41" s="32" t="s">
        <v>50</v>
      </c>
      <c r="K41" s="31" t="s">
        <v>253</v>
      </c>
      <c r="L41" s="11" t="s">
        <v>254</v>
      </c>
      <c r="M41" s="31" t="s">
        <v>255</v>
      </c>
      <c r="N41" s="31" t="s">
        <v>256</v>
      </c>
      <c r="O41" s="17" t="s">
        <v>285</v>
      </c>
    </row>
    <row r="42" spans="1:15" s="2" customFormat="1" ht="118.5" customHeight="1">
      <c r="A42" s="11">
        <v>30</v>
      </c>
      <c r="B42" s="10" t="s">
        <v>257</v>
      </c>
      <c r="C42" s="11" t="s">
        <v>211</v>
      </c>
      <c r="D42" s="11" t="s">
        <v>258</v>
      </c>
      <c r="E42" s="11" t="s">
        <v>259</v>
      </c>
      <c r="F42" s="11" t="s">
        <v>233</v>
      </c>
      <c r="G42" s="11" t="s">
        <v>81</v>
      </c>
      <c r="H42" s="11" t="s">
        <v>260</v>
      </c>
      <c r="I42" s="31" t="s">
        <v>166</v>
      </c>
      <c r="J42" s="31" t="s">
        <v>261</v>
      </c>
      <c r="K42" s="13">
        <v>0.5</v>
      </c>
      <c r="L42" s="31" t="s">
        <v>88</v>
      </c>
      <c r="M42" s="31" t="s">
        <v>262</v>
      </c>
      <c r="N42" s="31" t="s">
        <v>263</v>
      </c>
      <c r="O42" s="17" t="s">
        <v>284</v>
      </c>
    </row>
    <row r="43" spans="1:15" s="2" customFormat="1" ht="120" customHeight="1">
      <c r="A43" s="11">
        <v>30</v>
      </c>
      <c r="B43" s="10" t="s">
        <v>257</v>
      </c>
      <c r="C43" s="11" t="s">
        <v>211</v>
      </c>
      <c r="D43" s="11" t="s">
        <v>258</v>
      </c>
      <c r="E43" s="11" t="s">
        <v>259</v>
      </c>
      <c r="F43" s="11" t="s">
        <v>233</v>
      </c>
      <c r="G43" s="11" t="s">
        <v>81</v>
      </c>
      <c r="H43" s="11" t="s">
        <v>264</v>
      </c>
      <c r="I43" s="31" t="s">
        <v>166</v>
      </c>
      <c r="J43" s="31" t="s">
        <v>265</v>
      </c>
      <c r="K43" s="13">
        <v>0.65</v>
      </c>
      <c r="L43" s="31" t="s">
        <v>88</v>
      </c>
      <c r="M43" s="31" t="s">
        <v>262</v>
      </c>
      <c r="N43" s="31" t="s">
        <v>263</v>
      </c>
      <c r="O43" s="17" t="s">
        <v>284</v>
      </c>
    </row>
    <row r="44" spans="1:15" s="2" customFormat="1" ht="165">
      <c r="A44" s="11">
        <v>31</v>
      </c>
      <c r="B44" s="10" t="s">
        <v>266</v>
      </c>
      <c r="C44" s="11" t="s">
        <v>211</v>
      </c>
      <c r="D44" s="11" t="s">
        <v>267</v>
      </c>
      <c r="E44" s="11" t="s">
        <v>268</v>
      </c>
      <c r="F44" s="11" t="s">
        <v>233</v>
      </c>
      <c r="G44" s="11" t="s">
        <v>81</v>
      </c>
      <c r="H44" s="11" t="s">
        <v>269</v>
      </c>
      <c r="I44" s="31" t="s">
        <v>166</v>
      </c>
      <c r="J44" s="31" t="s">
        <v>270</v>
      </c>
      <c r="K44" s="13">
        <v>0.21</v>
      </c>
      <c r="L44" s="31" t="s">
        <v>88</v>
      </c>
      <c r="M44" s="31" t="s">
        <v>271</v>
      </c>
      <c r="N44" s="31" t="s">
        <v>272</v>
      </c>
      <c r="O44" s="17" t="s">
        <v>283</v>
      </c>
    </row>
    <row r="45" spans="1:15" s="2" customFormat="1" ht="135">
      <c r="A45" s="11">
        <v>32</v>
      </c>
      <c r="B45" s="10">
        <v>38602</v>
      </c>
      <c r="C45" s="11" t="s">
        <v>211</v>
      </c>
      <c r="D45" s="11" t="s">
        <v>212</v>
      </c>
      <c r="E45" s="11" t="s">
        <v>213</v>
      </c>
      <c r="F45" s="11" t="s">
        <v>242</v>
      </c>
      <c r="G45" s="11" t="s">
        <v>81</v>
      </c>
      <c r="H45" s="11" t="s">
        <v>269</v>
      </c>
      <c r="I45" s="31" t="s">
        <v>166</v>
      </c>
      <c r="J45" s="31" t="s">
        <v>273</v>
      </c>
      <c r="K45" s="13">
        <v>0.5</v>
      </c>
      <c r="L45" s="31" t="s">
        <v>88</v>
      </c>
      <c r="M45" s="31" t="s">
        <v>274</v>
      </c>
      <c r="N45" s="31" t="s">
        <v>275</v>
      </c>
      <c r="O45" s="17" t="s">
        <v>282</v>
      </c>
    </row>
    <row r="46" spans="1:15" s="2" customFormat="1" ht="165">
      <c r="A46" s="11">
        <v>33</v>
      </c>
      <c r="B46" s="10">
        <v>38744</v>
      </c>
      <c r="C46" s="11" t="s">
        <v>211</v>
      </c>
      <c r="D46" s="11" t="s">
        <v>240</v>
      </c>
      <c r="E46" s="11" t="s">
        <v>241</v>
      </c>
      <c r="F46" s="11" t="s">
        <v>233</v>
      </c>
      <c r="G46" s="11" t="s">
        <v>81</v>
      </c>
      <c r="H46" s="11" t="s">
        <v>276</v>
      </c>
      <c r="I46" s="11" t="s">
        <v>166</v>
      </c>
      <c r="J46" s="31" t="s">
        <v>277</v>
      </c>
      <c r="K46" s="13">
        <v>0.25</v>
      </c>
      <c r="L46" s="11" t="s">
        <v>88</v>
      </c>
      <c r="M46" s="31" t="s">
        <v>278</v>
      </c>
      <c r="N46" s="31" t="s">
        <v>279</v>
      </c>
      <c r="O46" s="17" t="s">
        <v>281</v>
      </c>
    </row>
    <row r="47" spans="1:16" ht="285">
      <c r="A47" s="34">
        <v>34</v>
      </c>
      <c r="B47" s="10">
        <v>39757</v>
      </c>
      <c r="C47" s="11" t="s">
        <v>71</v>
      </c>
      <c r="D47" s="11" t="s">
        <v>126</v>
      </c>
      <c r="E47" s="11" t="s">
        <v>329</v>
      </c>
      <c r="F47" s="11" t="s">
        <v>330</v>
      </c>
      <c r="G47" s="11" t="s">
        <v>132</v>
      </c>
      <c r="H47" s="11" t="s">
        <v>133</v>
      </c>
      <c r="I47" s="11" t="s">
        <v>160</v>
      </c>
      <c r="J47" s="11" t="s">
        <v>331</v>
      </c>
      <c r="K47" s="35">
        <f>150000/(1600*12)</f>
        <v>7.8125</v>
      </c>
      <c r="L47" s="11" t="s">
        <v>88</v>
      </c>
      <c r="M47" s="11" t="s">
        <v>332</v>
      </c>
      <c r="N47" s="14" t="s">
        <v>333</v>
      </c>
      <c r="O47" s="17" t="s">
        <v>320</v>
      </c>
      <c r="P47" s="2"/>
    </row>
    <row r="48" spans="1:15" ht="405">
      <c r="A48" s="34">
        <v>35</v>
      </c>
      <c r="B48" s="10">
        <v>39757</v>
      </c>
      <c r="C48" s="11" t="s">
        <v>71</v>
      </c>
      <c r="D48" s="11" t="s">
        <v>126</v>
      </c>
      <c r="E48" s="11" t="s">
        <v>334</v>
      </c>
      <c r="F48" s="11" t="s">
        <v>335</v>
      </c>
      <c r="G48" s="11" t="s">
        <v>132</v>
      </c>
      <c r="H48" s="11" t="s">
        <v>133</v>
      </c>
      <c r="I48" s="11" t="s">
        <v>160</v>
      </c>
      <c r="J48" s="11" t="s">
        <v>336</v>
      </c>
      <c r="K48" s="35">
        <f>120000/(750*12)</f>
        <v>13.333333333333334</v>
      </c>
      <c r="L48" s="11" t="s">
        <v>88</v>
      </c>
      <c r="M48" s="11" t="s">
        <v>337</v>
      </c>
      <c r="N48" s="14" t="s">
        <v>338</v>
      </c>
      <c r="O48" s="17" t="s">
        <v>321</v>
      </c>
    </row>
    <row r="49" spans="1:15" ht="409.5">
      <c r="A49" s="34">
        <v>36</v>
      </c>
      <c r="B49" s="10">
        <v>39757</v>
      </c>
      <c r="C49" s="11" t="s">
        <v>71</v>
      </c>
      <c r="D49" s="11" t="s">
        <v>126</v>
      </c>
      <c r="E49" s="11" t="s">
        <v>334</v>
      </c>
      <c r="F49" s="11" t="s">
        <v>339</v>
      </c>
      <c r="G49" s="11" t="s">
        <v>132</v>
      </c>
      <c r="H49" s="11" t="s">
        <v>133</v>
      </c>
      <c r="I49" s="11" t="s">
        <v>160</v>
      </c>
      <c r="J49" s="11" t="s">
        <v>340</v>
      </c>
      <c r="K49" s="35">
        <f>49000/(500*12)</f>
        <v>8.166666666666666</v>
      </c>
      <c r="L49" s="11" t="s">
        <v>88</v>
      </c>
      <c r="M49" s="11" t="s">
        <v>337</v>
      </c>
      <c r="N49" s="14" t="s">
        <v>341</v>
      </c>
      <c r="O49" s="17" t="s">
        <v>322</v>
      </c>
    </row>
    <row r="50" spans="1:15" ht="75">
      <c r="A50" s="34">
        <v>37</v>
      </c>
      <c r="B50" s="10">
        <v>39759</v>
      </c>
      <c r="C50" s="11" t="s">
        <v>71</v>
      </c>
      <c r="D50" s="11" t="s">
        <v>126</v>
      </c>
      <c r="E50" s="11" t="s">
        <v>342</v>
      </c>
      <c r="F50" s="11" t="s">
        <v>343</v>
      </c>
      <c r="G50" s="11" t="s">
        <v>132</v>
      </c>
      <c r="H50" s="11" t="s">
        <v>133</v>
      </c>
      <c r="I50" s="11" t="s">
        <v>160</v>
      </c>
      <c r="J50" s="11" t="s">
        <v>344</v>
      </c>
      <c r="K50" s="35">
        <f>10000/(100*12)</f>
        <v>8.333333333333334</v>
      </c>
      <c r="L50" s="11" t="s">
        <v>88</v>
      </c>
      <c r="M50" s="11" t="s">
        <v>345</v>
      </c>
      <c r="N50" s="14" t="s">
        <v>346</v>
      </c>
      <c r="O50" s="17" t="s">
        <v>323</v>
      </c>
    </row>
    <row r="51" spans="1:15" ht="135">
      <c r="A51" s="34">
        <v>38</v>
      </c>
      <c r="B51" s="10">
        <v>39765</v>
      </c>
      <c r="C51" s="11" t="s">
        <v>71</v>
      </c>
      <c r="D51" s="11" t="s">
        <v>126</v>
      </c>
      <c r="E51" s="11" t="s">
        <v>288</v>
      </c>
      <c r="F51" s="11" t="s">
        <v>289</v>
      </c>
      <c r="G51" s="11" t="s">
        <v>132</v>
      </c>
      <c r="H51" s="11" t="s">
        <v>133</v>
      </c>
      <c r="I51" s="11" t="s">
        <v>160</v>
      </c>
      <c r="J51" s="11" t="s">
        <v>290</v>
      </c>
      <c r="K51" s="35">
        <f>27000/(300*12)</f>
        <v>7.5</v>
      </c>
      <c r="L51" s="11" t="s">
        <v>88</v>
      </c>
      <c r="M51" s="11" t="s">
        <v>291</v>
      </c>
      <c r="N51" s="14" t="s">
        <v>292</v>
      </c>
      <c r="O51" s="17" t="s">
        <v>324</v>
      </c>
    </row>
    <row r="52" spans="1:15" ht="120">
      <c r="A52" s="34">
        <v>39</v>
      </c>
      <c r="B52" s="10">
        <v>39765</v>
      </c>
      <c r="C52" s="11" t="s">
        <v>71</v>
      </c>
      <c r="D52" s="11" t="s">
        <v>293</v>
      </c>
      <c r="E52" s="11" t="s">
        <v>294</v>
      </c>
      <c r="F52" s="11" t="s">
        <v>295</v>
      </c>
      <c r="G52" s="11" t="s">
        <v>132</v>
      </c>
      <c r="H52" s="11" t="s">
        <v>133</v>
      </c>
      <c r="I52" s="11" t="s">
        <v>160</v>
      </c>
      <c r="J52" s="11" t="s">
        <v>296</v>
      </c>
      <c r="K52" s="35">
        <f>70000/(500*12)</f>
        <v>11.666666666666666</v>
      </c>
      <c r="L52" s="11" t="s">
        <v>88</v>
      </c>
      <c r="M52" s="11" t="s">
        <v>297</v>
      </c>
      <c r="N52" s="14" t="s">
        <v>298</v>
      </c>
      <c r="O52" s="17" t="s">
        <v>325</v>
      </c>
    </row>
    <row r="53" spans="1:15" ht="120">
      <c r="A53" s="34">
        <v>40</v>
      </c>
      <c r="B53" s="10">
        <v>39765</v>
      </c>
      <c r="C53" s="11" t="s">
        <v>71</v>
      </c>
      <c r="D53" s="11" t="s">
        <v>126</v>
      </c>
      <c r="E53" s="11" t="s">
        <v>288</v>
      </c>
      <c r="F53" s="11" t="s">
        <v>295</v>
      </c>
      <c r="G53" s="11" t="s">
        <v>132</v>
      </c>
      <c r="H53" s="11" t="s">
        <v>133</v>
      </c>
      <c r="I53" s="11" t="s">
        <v>160</v>
      </c>
      <c r="J53" s="11" t="s">
        <v>299</v>
      </c>
      <c r="K53" s="35">
        <f>60000/(500*12)</f>
        <v>10</v>
      </c>
      <c r="L53" s="11" t="s">
        <v>88</v>
      </c>
      <c r="M53" s="11" t="s">
        <v>300</v>
      </c>
      <c r="N53" s="14" t="s">
        <v>301</v>
      </c>
      <c r="O53" s="17" t="s">
        <v>326</v>
      </c>
    </row>
    <row r="54" spans="1:15" ht="135">
      <c r="A54" s="34">
        <v>41</v>
      </c>
      <c r="B54" s="10">
        <v>39765</v>
      </c>
      <c r="C54" s="11" t="s">
        <v>71</v>
      </c>
      <c r="D54" s="11" t="s">
        <v>126</v>
      </c>
      <c r="E54" s="11" t="s">
        <v>302</v>
      </c>
      <c r="F54" s="11" t="s">
        <v>303</v>
      </c>
      <c r="G54" s="11" t="s">
        <v>132</v>
      </c>
      <c r="H54" s="11" t="s">
        <v>133</v>
      </c>
      <c r="I54" s="11" t="s">
        <v>160</v>
      </c>
      <c r="J54" s="11" t="s">
        <v>304</v>
      </c>
      <c r="K54" s="35">
        <f>(8300000/160)/(700*12)</f>
        <v>6.175595238095238</v>
      </c>
      <c r="L54" s="11" t="s">
        <v>88</v>
      </c>
      <c r="M54" s="11" t="s">
        <v>93</v>
      </c>
      <c r="N54" s="14" t="s">
        <v>305</v>
      </c>
      <c r="O54" s="17" t="s">
        <v>327</v>
      </c>
    </row>
    <row r="55" spans="1:15" ht="135">
      <c r="A55" s="34">
        <v>42</v>
      </c>
      <c r="B55" s="10">
        <v>39765</v>
      </c>
      <c r="C55" s="11" t="s">
        <v>71</v>
      </c>
      <c r="D55" s="11" t="s">
        <v>126</v>
      </c>
      <c r="E55" s="11" t="s">
        <v>302</v>
      </c>
      <c r="F55" s="11" t="s">
        <v>306</v>
      </c>
      <c r="G55" s="11" t="s">
        <v>132</v>
      </c>
      <c r="H55" s="11" t="s">
        <v>133</v>
      </c>
      <c r="I55" s="11" t="s">
        <v>160</v>
      </c>
      <c r="J55" s="11" t="s">
        <v>307</v>
      </c>
      <c r="K55" s="35">
        <f>(24000000/180)/(1300*12)</f>
        <v>8.547008547008547</v>
      </c>
      <c r="L55" s="11" t="s">
        <v>88</v>
      </c>
      <c r="M55" s="11" t="s">
        <v>93</v>
      </c>
      <c r="N55" s="14" t="s">
        <v>308</v>
      </c>
      <c r="O55" s="17" t="s">
        <v>350</v>
      </c>
    </row>
    <row r="56" spans="1:15" ht="195">
      <c r="A56" s="34">
        <v>43</v>
      </c>
      <c r="B56" s="10">
        <v>39765</v>
      </c>
      <c r="C56" s="11" t="s">
        <v>71</v>
      </c>
      <c r="D56" s="11" t="s">
        <v>126</v>
      </c>
      <c r="E56" s="11" t="s">
        <v>309</v>
      </c>
      <c r="F56" s="11" t="s">
        <v>310</v>
      </c>
      <c r="G56" s="11" t="s">
        <v>132</v>
      </c>
      <c r="H56" s="11" t="s">
        <v>133</v>
      </c>
      <c r="I56" s="11" t="s">
        <v>160</v>
      </c>
      <c r="J56" s="11" t="s">
        <v>311</v>
      </c>
      <c r="K56" s="35">
        <f>70000000/(500000*12)</f>
        <v>11.666666666666666</v>
      </c>
      <c r="L56" s="11" t="s">
        <v>88</v>
      </c>
      <c r="M56" s="11" t="s">
        <v>93</v>
      </c>
      <c r="N56" s="14" t="s">
        <v>312</v>
      </c>
      <c r="O56" s="17" t="s">
        <v>349</v>
      </c>
    </row>
    <row r="57" spans="1:15" ht="165">
      <c r="A57" s="34">
        <v>44</v>
      </c>
      <c r="B57" s="10">
        <v>39765</v>
      </c>
      <c r="C57" s="11" t="s">
        <v>71</v>
      </c>
      <c r="D57" s="11" t="s">
        <v>126</v>
      </c>
      <c r="E57" s="11" t="s">
        <v>313</v>
      </c>
      <c r="F57" s="11" t="s">
        <v>310</v>
      </c>
      <c r="G57" s="11" t="s">
        <v>132</v>
      </c>
      <c r="H57" s="11" t="s">
        <v>133</v>
      </c>
      <c r="I57" s="11" t="s">
        <v>160</v>
      </c>
      <c r="J57" s="11" t="s">
        <v>314</v>
      </c>
      <c r="K57" s="35">
        <f>31000000/(200000*12)</f>
        <v>12.916666666666666</v>
      </c>
      <c r="L57" s="11" t="s">
        <v>88</v>
      </c>
      <c r="M57" s="11" t="s">
        <v>93</v>
      </c>
      <c r="N57" s="14" t="s">
        <v>315</v>
      </c>
      <c r="O57" s="17" t="s">
        <v>348</v>
      </c>
    </row>
    <row r="58" spans="1:15" ht="165">
      <c r="A58" s="34">
        <v>45</v>
      </c>
      <c r="B58" s="10">
        <v>39765</v>
      </c>
      <c r="C58" s="12" t="s">
        <v>71</v>
      </c>
      <c r="D58" s="11" t="s">
        <v>126</v>
      </c>
      <c r="E58" s="12" t="s">
        <v>302</v>
      </c>
      <c r="F58" s="12" t="s">
        <v>316</v>
      </c>
      <c r="G58" s="11" t="s">
        <v>132</v>
      </c>
      <c r="H58" s="11" t="s">
        <v>133</v>
      </c>
      <c r="I58" s="11" t="s">
        <v>160</v>
      </c>
      <c r="J58" s="12" t="s">
        <v>317</v>
      </c>
      <c r="K58" s="36">
        <f>92000/(750*12)</f>
        <v>10.222222222222221</v>
      </c>
      <c r="L58" s="12" t="s">
        <v>88</v>
      </c>
      <c r="M58" s="12" t="s">
        <v>318</v>
      </c>
      <c r="N58" s="37" t="s">
        <v>319</v>
      </c>
      <c r="O58" s="17" t="s">
        <v>347</v>
      </c>
    </row>
    <row r="59" spans="1:15" ht="120">
      <c r="A59" s="38">
        <v>46</v>
      </c>
      <c r="B59" s="39">
        <v>39912</v>
      </c>
      <c r="C59" s="40" t="s">
        <v>71</v>
      </c>
      <c r="D59" s="41" t="s">
        <v>126</v>
      </c>
      <c r="E59" s="40" t="s">
        <v>302</v>
      </c>
      <c r="F59" s="40" t="s">
        <v>351</v>
      </c>
      <c r="G59" s="11" t="s">
        <v>132</v>
      </c>
      <c r="H59" s="11" t="s">
        <v>133</v>
      </c>
      <c r="I59" s="11" t="s">
        <v>160</v>
      </c>
      <c r="J59" s="40" t="s">
        <v>352</v>
      </c>
      <c r="K59" s="42">
        <f>100000/(700*12)</f>
        <v>11.904761904761905</v>
      </c>
      <c r="L59" s="40" t="s">
        <v>88</v>
      </c>
      <c r="M59" s="40" t="s">
        <v>353</v>
      </c>
      <c r="N59" s="43" t="s">
        <v>354</v>
      </c>
      <c r="O59" s="5" t="s">
        <v>51</v>
      </c>
    </row>
    <row r="60" spans="1:15" ht="135">
      <c r="A60" s="38">
        <v>47</v>
      </c>
      <c r="B60" s="39">
        <v>39912</v>
      </c>
      <c r="C60" s="40" t="s">
        <v>71</v>
      </c>
      <c r="D60" s="41" t="s">
        <v>126</v>
      </c>
      <c r="E60" s="40" t="s">
        <v>355</v>
      </c>
      <c r="F60" s="40" t="s">
        <v>310</v>
      </c>
      <c r="G60" s="11" t="s">
        <v>132</v>
      </c>
      <c r="H60" s="11" t="s">
        <v>133</v>
      </c>
      <c r="I60" s="11" t="s">
        <v>160</v>
      </c>
      <c r="J60" s="40" t="s">
        <v>356</v>
      </c>
      <c r="K60" s="42">
        <f>(18000000/1002)/(180*12)</f>
        <v>8.316699933466401</v>
      </c>
      <c r="L60" s="40" t="s">
        <v>88</v>
      </c>
      <c r="M60" s="40" t="s">
        <v>353</v>
      </c>
      <c r="N60" s="43" t="s">
        <v>357</v>
      </c>
      <c r="O60" s="5" t="s">
        <v>52</v>
      </c>
    </row>
    <row r="61" spans="1:15" ht="135">
      <c r="A61" s="38">
        <v>48</v>
      </c>
      <c r="B61" s="39">
        <v>39912</v>
      </c>
      <c r="C61" s="40" t="s">
        <v>71</v>
      </c>
      <c r="D61" s="41" t="s">
        <v>126</v>
      </c>
      <c r="E61" s="40" t="s">
        <v>355</v>
      </c>
      <c r="F61" s="40" t="s">
        <v>358</v>
      </c>
      <c r="G61" s="11" t="s">
        <v>132</v>
      </c>
      <c r="H61" s="11" t="s">
        <v>133</v>
      </c>
      <c r="I61" s="11" t="s">
        <v>160</v>
      </c>
      <c r="J61" s="40" t="s">
        <v>359</v>
      </c>
      <c r="K61" s="42">
        <f>3000000/(30000*12)</f>
        <v>8.333333333333334</v>
      </c>
      <c r="L61" s="40" t="s">
        <v>88</v>
      </c>
      <c r="M61" s="40" t="s">
        <v>360</v>
      </c>
      <c r="N61" s="43" t="s">
        <v>361</v>
      </c>
      <c r="O61" s="5" t="s">
        <v>53</v>
      </c>
    </row>
    <row r="62" spans="1:15" ht="120">
      <c r="A62" s="38">
        <v>49</v>
      </c>
      <c r="B62" s="39">
        <v>39912</v>
      </c>
      <c r="C62" s="40" t="s">
        <v>71</v>
      </c>
      <c r="D62" s="41" t="s">
        <v>126</v>
      </c>
      <c r="E62" s="40" t="s">
        <v>302</v>
      </c>
      <c r="F62" s="40" t="s">
        <v>362</v>
      </c>
      <c r="G62" s="11" t="s">
        <v>132</v>
      </c>
      <c r="H62" s="11" t="s">
        <v>133</v>
      </c>
      <c r="I62" s="11" t="s">
        <v>160</v>
      </c>
      <c r="J62" s="40" t="s">
        <v>363</v>
      </c>
      <c r="K62" s="42">
        <f>45000/(500*12)</f>
        <v>7.5</v>
      </c>
      <c r="L62" s="40" t="s">
        <v>88</v>
      </c>
      <c r="M62" s="40" t="s">
        <v>360</v>
      </c>
      <c r="N62" s="43" t="s">
        <v>364</v>
      </c>
      <c r="O62" s="5" t="s">
        <v>54</v>
      </c>
    </row>
    <row r="63" spans="1:15" ht="135">
      <c r="A63" s="38">
        <v>50</v>
      </c>
      <c r="B63" s="39">
        <v>39912</v>
      </c>
      <c r="C63" s="40" t="s">
        <v>71</v>
      </c>
      <c r="D63" s="41" t="s">
        <v>126</v>
      </c>
      <c r="E63" s="40" t="s">
        <v>355</v>
      </c>
      <c r="F63" s="40" t="s">
        <v>362</v>
      </c>
      <c r="G63" s="11" t="s">
        <v>132</v>
      </c>
      <c r="H63" s="11" t="s">
        <v>133</v>
      </c>
      <c r="I63" s="11" t="s">
        <v>160</v>
      </c>
      <c r="J63" s="40" t="s">
        <v>365</v>
      </c>
      <c r="K63" s="42">
        <f>1850000/(17000*12)</f>
        <v>9.068627450980392</v>
      </c>
      <c r="L63" s="40" t="s">
        <v>88</v>
      </c>
      <c r="M63" s="40" t="s">
        <v>360</v>
      </c>
      <c r="N63" s="43" t="s">
        <v>366</v>
      </c>
      <c r="O63" s="5" t="s">
        <v>55</v>
      </c>
    </row>
    <row r="64" spans="1:15" ht="150">
      <c r="A64" s="38">
        <v>51</v>
      </c>
      <c r="B64" s="39">
        <v>39912</v>
      </c>
      <c r="C64" s="40" t="s">
        <v>71</v>
      </c>
      <c r="D64" s="41" t="s">
        <v>126</v>
      </c>
      <c r="E64" s="40" t="s">
        <v>355</v>
      </c>
      <c r="F64" s="40" t="s">
        <v>362</v>
      </c>
      <c r="G64" s="11" t="s">
        <v>132</v>
      </c>
      <c r="H64" s="11" t="s">
        <v>133</v>
      </c>
      <c r="I64" s="11" t="s">
        <v>160</v>
      </c>
      <c r="J64" s="40" t="s">
        <v>367</v>
      </c>
      <c r="K64" s="42">
        <f>(4000000/80.5)/(500*12)</f>
        <v>8.281573498964804</v>
      </c>
      <c r="L64" s="40" t="s">
        <v>88</v>
      </c>
      <c r="M64" s="40" t="s">
        <v>360</v>
      </c>
      <c r="N64" s="43" t="s">
        <v>368</v>
      </c>
      <c r="O64" s="5" t="s">
        <v>56</v>
      </c>
    </row>
    <row r="65" spans="1:15" ht="135">
      <c r="A65" s="38">
        <v>52</v>
      </c>
      <c r="B65" s="39">
        <v>39912</v>
      </c>
      <c r="C65" s="40" t="s">
        <v>71</v>
      </c>
      <c r="D65" s="41" t="s">
        <v>126</v>
      </c>
      <c r="E65" s="40" t="s">
        <v>302</v>
      </c>
      <c r="F65" s="40" t="s">
        <v>351</v>
      </c>
      <c r="G65" s="11" t="s">
        <v>132</v>
      </c>
      <c r="H65" s="11" t="s">
        <v>133</v>
      </c>
      <c r="I65" s="11" t="s">
        <v>160</v>
      </c>
      <c r="J65" s="40" t="s">
        <v>369</v>
      </c>
      <c r="K65" s="42">
        <f>7000000/(40000*12)</f>
        <v>14.583333333333334</v>
      </c>
      <c r="L65" s="40" t="s">
        <v>88</v>
      </c>
      <c r="M65" s="40" t="s">
        <v>360</v>
      </c>
      <c r="N65" s="43" t="s">
        <v>370</v>
      </c>
      <c r="O65" s="5" t="s">
        <v>57</v>
      </c>
    </row>
    <row r="66" spans="1:15" ht="135">
      <c r="A66" s="38">
        <v>53</v>
      </c>
      <c r="B66" s="39">
        <v>39912</v>
      </c>
      <c r="C66" s="40" t="s">
        <v>71</v>
      </c>
      <c r="D66" s="41" t="s">
        <v>126</v>
      </c>
      <c r="E66" s="40" t="s">
        <v>355</v>
      </c>
      <c r="F66" s="40" t="s">
        <v>351</v>
      </c>
      <c r="G66" s="11" t="s">
        <v>132</v>
      </c>
      <c r="H66" s="11" t="s">
        <v>133</v>
      </c>
      <c r="I66" s="11" t="s">
        <v>160</v>
      </c>
      <c r="J66" s="40" t="s">
        <v>371</v>
      </c>
      <c r="K66" s="42">
        <f>(33000*208)/(50000*12)</f>
        <v>11.44</v>
      </c>
      <c r="L66" s="40" t="s">
        <v>88</v>
      </c>
      <c r="M66" s="40" t="s">
        <v>360</v>
      </c>
      <c r="N66" s="43" t="s">
        <v>372</v>
      </c>
      <c r="O66" s="5" t="s">
        <v>58</v>
      </c>
    </row>
    <row r="67" spans="1:15" ht="165">
      <c r="A67" s="38">
        <v>54</v>
      </c>
      <c r="B67" s="39">
        <v>39912</v>
      </c>
      <c r="C67" s="40" t="s">
        <v>71</v>
      </c>
      <c r="D67" s="41" t="s">
        <v>126</v>
      </c>
      <c r="E67" s="40" t="s">
        <v>355</v>
      </c>
      <c r="F67" s="40" t="s">
        <v>351</v>
      </c>
      <c r="G67" s="11" t="s">
        <v>132</v>
      </c>
      <c r="H67" s="11" t="s">
        <v>133</v>
      </c>
      <c r="I67" s="11" t="s">
        <v>160</v>
      </c>
      <c r="J67" s="40" t="s">
        <v>373</v>
      </c>
      <c r="K67" s="42">
        <f>50000/(400*12)</f>
        <v>10.416666666666666</v>
      </c>
      <c r="L67" s="40" t="s">
        <v>88</v>
      </c>
      <c r="M67" s="40" t="s">
        <v>360</v>
      </c>
      <c r="N67" s="43" t="s">
        <v>374</v>
      </c>
      <c r="O67" s="5" t="s">
        <v>59</v>
      </c>
    </row>
    <row r="68" spans="1:15" ht="105">
      <c r="A68" s="38">
        <v>55</v>
      </c>
      <c r="B68" s="39">
        <v>39912</v>
      </c>
      <c r="C68" s="40" t="s">
        <v>71</v>
      </c>
      <c r="D68" s="41" t="s">
        <v>126</v>
      </c>
      <c r="E68" s="40" t="s">
        <v>302</v>
      </c>
      <c r="F68" s="40" t="s">
        <v>86</v>
      </c>
      <c r="G68" s="11" t="s">
        <v>132</v>
      </c>
      <c r="H68" s="11" t="s">
        <v>133</v>
      </c>
      <c r="I68" s="11" t="s">
        <v>160</v>
      </c>
      <c r="J68" s="40" t="s">
        <v>375</v>
      </c>
      <c r="K68" s="42">
        <f>120000/(1200*12)</f>
        <v>8.333333333333334</v>
      </c>
      <c r="L68" s="40" t="s">
        <v>88</v>
      </c>
      <c r="M68" s="40" t="s">
        <v>360</v>
      </c>
      <c r="N68" s="43" t="s">
        <v>376</v>
      </c>
      <c r="O68" s="5" t="s">
        <v>60</v>
      </c>
    </row>
    <row r="69" spans="1:15" ht="120">
      <c r="A69" s="38">
        <v>56</v>
      </c>
      <c r="B69" s="39">
        <v>39912</v>
      </c>
      <c r="C69" s="40" t="s">
        <v>71</v>
      </c>
      <c r="D69" s="41" t="s">
        <v>126</v>
      </c>
      <c r="E69" s="40" t="s">
        <v>355</v>
      </c>
      <c r="F69" s="40" t="s">
        <v>86</v>
      </c>
      <c r="G69" s="11" t="s">
        <v>132</v>
      </c>
      <c r="H69" s="11" t="s">
        <v>133</v>
      </c>
      <c r="I69" s="11" t="s">
        <v>160</v>
      </c>
      <c r="J69" s="40" t="s">
        <v>377</v>
      </c>
      <c r="K69" s="42">
        <f>15500000/(650*303*12)</f>
        <v>6.558348142506558</v>
      </c>
      <c r="L69" s="40" t="s">
        <v>88</v>
      </c>
      <c r="M69" s="40" t="s">
        <v>360</v>
      </c>
      <c r="N69" s="43" t="s">
        <v>378</v>
      </c>
      <c r="O69" s="5" t="s">
        <v>61</v>
      </c>
    </row>
    <row r="70" spans="1:15" ht="150">
      <c r="A70" s="38">
        <v>57</v>
      </c>
      <c r="B70" s="39">
        <v>39912</v>
      </c>
      <c r="C70" s="40" t="s">
        <v>71</v>
      </c>
      <c r="D70" s="41" t="s">
        <v>126</v>
      </c>
      <c r="E70" s="40" t="s">
        <v>302</v>
      </c>
      <c r="F70" s="40" t="s">
        <v>379</v>
      </c>
      <c r="G70" s="11" t="s">
        <v>132</v>
      </c>
      <c r="H70" s="11" t="s">
        <v>133</v>
      </c>
      <c r="I70" s="11" t="s">
        <v>160</v>
      </c>
      <c r="J70" s="40" t="s">
        <v>380</v>
      </c>
      <c r="K70" s="42">
        <f>40000000/(470*400*12)</f>
        <v>17.73049645390071</v>
      </c>
      <c r="L70" s="40" t="s">
        <v>88</v>
      </c>
      <c r="M70" s="40" t="s">
        <v>360</v>
      </c>
      <c r="N70" s="43" t="s">
        <v>381</v>
      </c>
      <c r="O70" s="5" t="s">
        <v>62</v>
      </c>
    </row>
    <row r="71" spans="1:15" ht="135">
      <c r="A71" s="38">
        <v>58</v>
      </c>
      <c r="B71" s="39">
        <v>39912</v>
      </c>
      <c r="C71" s="40" t="s">
        <v>71</v>
      </c>
      <c r="D71" s="41" t="s">
        <v>126</v>
      </c>
      <c r="E71" s="40" t="s">
        <v>302</v>
      </c>
      <c r="F71" s="40" t="s">
        <v>86</v>
      </c>
      <c r="G71" s="11" t="s">
        <v>132</v>
      </c>
      <c r="H71" s="11" t="s">
        <v>133</v>
      </c>
      <c r="I71" s="11" t="s">
        <v>160</v>
      </c>
      <c r="J71" s="40" t="s">
        <v>382</v>
      </c>
      <c r="K71" s="42">
        <f>(5500000/45)/(600*12)</f>
        <v>16.975308641975307</v>
      </c>
      <c r="L71" s="40" t="s">
        <v>88</v>
      </c>
      <c r="M71" s="40" t="s">
        <v>360</v>
      </c>
      <c r="N71" s="43" t="s">
        <v>383</v>
      </c>
      <c r="O71" s="5" t="s">
        <v>63</v>
      </c>
    </row>
    <row r="72" spans="1:15" ht="150">
      <c r="A72" s="38">
        <v>59</v>
      </c>
      <c r="B72" s="39">
        <v>39912</v>
      </c>
      <c r="C72" s="40" t="s">
        <v>71</v>
      </c>
      <c r="D72" s="41" t="s">
        <v>126</v>
      </c>
      <c r="E72" s="40" t="s">
        <v>355</v>
      </c>
      <c r="F72" s="40" t="s">
        <v>86</v>
      </c>
      <c r="G72" s="11" t="s">
        <v>132</v>
      </c>
      <c r="H72" s="11" t="s">
        <v>133</v>
      </c>
      <c r="I72" s="11" t="s">
        <v>160</v>
      </c>
      <c r="J72" s="40" t="s">
        <v>384</v>
      </c>
      <c r="K72" s="42">
        <f>(12600000/690)/(250*12)</f>
        <v>6.086956521739131</v>
      </c>
      <c r="L72" s="40" t="s">
        <v>88</v>
      </c>
      <c r="M72" s="11" t="s">
        <v>93</v>
      </c>
      <c r="N72" s="43" t="s">
        <v>385</v>
      </c>
      <c r="O72" s="5" t="s">
        <v>64</v>
      </c>
    </row>
    <row r="73" spans="1:15" ht="15">
      <c r="A73" s="38"/>
      <c r="B73" s="39"/>
      <c r="C73" s="40"/>
      <c r="D73" s="41"/>
      <c r="E73" s="40"/>
      <c r="F73" s="40"/>
      <c r="G73" s="11"/>
      <c r="H73" s="11"/>
      <c r="I73" s="11"/>
      <c r="J73" s="40"/>
      <c r="K73" s="42"/>
      <c r="L73" s="40"/>
      <c r="M73" s="11"/>
      <c r="N73" s="43"/>
      <c r="O73" s="5"/>
    </row>
    <row r="74" spans="1:15" ht="15">
      <c r="A74" s="38"/>
      <c r="B74" s="39"/>
      <c r="C74" s="40"/>
      <c r="D74" s="41"/>
      <c r="E74" s="40"/>
      <c r="F74" s="40"/>
      <c r="G74" s="11"/>
      <c r="H74" s="11"/>
      <c r="I74" s="11"/>
      <c r="J74" s="40"/>
      <c r="K74" s="42"/>
      <c r="L74" s="40"/>
      <c r="M74" s="11"/>
      <c r="N74" s="43"/>
      <c r="O74" s="5"/>
    </row>
    <row r="75" spans="1:15" ht="330">
      <c r="A75" s="38">
        <v>62</v>
      </c>
      <c r="B75" s="39">
        <v>39912</v>
      </c>
      <c r="C75" s="40" t="s">
        <v>71</v>
      </c>
      <c r="D75" s="41" t="s">
        <v>126</v>
      </c>
      <c r="E75" s="40" t="s">
        <v>355</v>
      </c>
      <c r="F75" s="40" t="s">
        <v>362</v>
      </c>
      <c r="G75" s="11" t="s">
        <v>132</v>
      </c>
      <c r="H75" s="11" t="s">
        <v>133</v>
      </c>
      <c r="I75" s="11" t="s">
        <v>160</v>
      </c>
      <c r="J75" s="40" t="s">
        <v>386</v>
      </c>
      <c r="K75" s="42">
        <f>30000/(500*12)</f>
        <v>5</v>
      </c>
      <c r="L75" s="40" t="s">
        <v>88</v>
      </c>
      <c r="M75" s="11" t="s">
        <v>93</v>
      </c>
      <c r="N75" s="43" t="s">
        <v>387</v>
      </c>
      <c r="O75" s="5" t="s">
        <v>65</v>
      </c>
    </row>
    <row r="76" spans="1:15" ht="255">
      <c r="A76" s="38">
        <v>63</v>
      </c>
      <c r="B76" s="39">
        <v>39912</v>
      </c>
      <c r="C76" s="40" t="s">
        <v>71</v>
      </c>
      <c r="D76" s="41" t="s">
        <v>126</v>
      </c>
      <c r="E76" s="40" t="s">
        <v>355</v>
      </c>
      <c r="F76" s="40" t="s">
        <v>362</v>
      </c>
      <c r="G76" s="11" t="s">
        <v>132</v>
      </c>
      <c r="H76" s="11" t="s">
        <v>133</v>
      </c>
      <c r="I76" s="11" t="s">
        <v>160</v>
      </c>
      <c r="J76" s="40" t="s">
        <v>388</v>
      </c>
      <c r="K76" s="42">
        <f>(68000000/2321)/(300*12)</f>
        <v>8.138254583752214</v>
      </c>
      <c r="L76" s="40" t="s">
        <v>88</v>
      </c>
      <c r="M76" s="11" t="s">
        <v>93</v>
      </c>
      <c r="N76" s="43" t="s">
        <v>145</v>
      </c>
      <c r="O76" s="5" t="s">
        <v>66</v>
      </c>
    </row>
    <row r="77" spans="1:15" ht="409.5">
      <c r="A77" s="38">
        <v>64</v>
      </c>
      <c r="B77" s="39">
        <v>39912</v>
      </c>
      <c r="C77" s="40" t="s">
        <v>71</v>
      </c>
      <c r="D77" s="41" t="s">
        <v>126</v>
      </c>
      <c r="E77" s="40" t="s">
        <v>355</v>
      </c>
      <c r="F77" s="40" t="s">
        <v>362</v>
      </c>
      <c r="G77" s="11" t="s">
        <v>132</v>
      </c>
      <c r="H77" s="11" t="s">
        <v>133</v>
      </c>
      <c r="I77" s="11" t="s">
        <v>160</v>
      </c>
      <c r="J77" s="40" t="s">
        <v>0</v>
      </c>
      <c r="K77" s="42">
        <f>(100000)/(1500*12)</f>
        <v>5.555555555555555</v>
      </c>
      <c r="L77" s="40" t="s">
        <v>88</v>
      </c>
      <c r="M77" s="11" t="s">
        <v>1</v>
      </c>
      <c r="N77" s="43" t="s">
        <v>2</v>
      </c>
      <c r="O77" s="44" t="s">
        <v>67</v>
      </c>
    </row>
    <row r="78" spans="1:15" ht="165">
      <c r="A78" s="38">
        <v>65</v>
      </c>
      <c r="B78" s="39">
        <v>39912</v>
      </c>
      <c r="C78" s="40" t="s">
        <v>71</v>
      </c>
      <c r="D78" s="41" t="s">
        <v>126</v>
      </c>
      <c r="E78" s="40" t="s">
        <v>355</v>
      </c>
      <c r="F78" s="40" t="s">
        <v>362</v>
      </c>
      <c r="G78" s="11" t="s">
        <v>132</v>
      </c>
      <c r="H78" s="11" t="s">
        <v>133</v>
      </c>
      <c r="I78" s="11" t="s">
        <v>160</v>
      </c>
      <c r="J78" s="40" t="s">
        <v>3</v>
      </c>
      <c r="K78" s="42">
        <f>(8950000/114)/(800*12)</f>
        <v>8.177997076023392</v>
      </c>
      <c r="L78" s="40" t="s">
        <v>88</v>
      </c>
      <c r="M78" s="11" t="s">
        <v>93</v>
      </c>
      <c r="N78" s="43" t="s">
        <v>4</v>
      </c>
      <c r="O78" s="5" t="s">
        <v>68</v>
      </c>
    </row>
    <row r="79" spans="1:15" ht="105">
      <c r="A79" s="45">
        <v>66</v>
      </c>
      <c r="B79" s="39">
        <v>39974</v>
      </c>
      <c r="C79" s="40" t="s">
        <v>71</v>
      </c>
      <c r="D79" s="41" t="s">
        <v>126</v>
      </c>
      <c r="E79" s="40" t="s">
        <v>5</v>
      </c>
      <c r="F79" s="40" t="s">
        <v>6</v>
      </c>
      <c r="G79" s="11" t="s">
        <v>132</v>
      </c>
      <c r="H79" s="11" t="s">
        <v>133</v>
      </c>
      <c r="I79" s="11" t="s">
        <v>160</v>
      </c>
      <c r="J79" s="40" t="s">
        <v>7</v>
      </c>
      <c r="K79" s="42">
        <f>65000000/(900000*12)</f>
        <v>6.018518518518518</v>
      </c>
      <c r="L79" s="40" t="s">
        <v>88</v>
      </c>
      <c r="M79" s="40" t="s">
        <v>353</v>
      </c>
      <c r="N79" s="43" t="s">
        <v>8</v>
      </c>
      <c r="O79" s="17" t="s">
        <v>9</v>
      </c>
    </row>
    <row r="80" spans="1:15" ht="105">
      <c r="A80" s="45">
        <v>67</v>
      </c>
      <c r="B80" s="39">
        <v>39974</v>
      </c>
      <c r="C80" s="40" t="s">
        <v>71</v>
      </c>
      <c r="D80" s="41" t="s">
        <v>126</v>
      </c>
      <c r="E80" s="40" t="s">
        <v>10</v>
      </c>
      <c r="F80" s="40" t="s">
        <v>310</v>
      </c>
      <c r="G80" s="11" t="s">
        <v>132</v>
      </c>
      <c r="H80" s="11" t="s">
        <v>133</v>
      </c>
      <c r="I80" s="11" t="s">
        <v>160</v>
      </c>
      <c r="J80" s="40" t="s">
        <v>11</v>
      </c>
      <c r="K80" s="42">
        <f>12000/(220*12)</f>
        <v>4.545454545454546</v>
      </c>
      <c r="L80" s="40" t="s">
        <v>88</v>
      </c>
      <c r="M80" s="40" t="s">
        <v>12</v>
      </c>
      <c r="N80" s="43" t="s">
        <v>13</v>
      </c>
      <c r="O80" s="17" t="s">
        <v>14</v>
      </c>
    </row>
    <row r="81" spans="1:15" ht="150">
      <c r="A81" s="45">
        <v>68</v>
      </c>
      <c r="B81" s="39">
        <v>39974</v>
      </c>
      <c r="C81" s="40" t="s">
        <v>71</v>
      </c>
      <c r="D81" s="41" t="s">
        <v>126</v>
      </c>
      <c r="E81" s="40" t="s">
        <v>15</v>
      </c>
      <c r="F81" s="40" t="s">
        <v>310</v>
      </c>
      <c r="G81" s="11" t="s">
        <v>132</v>
      </c>
      <c r="H81" s="11" t="s">
        <v>133</v>
      </c>
      <c r="I81" s="11" t="s">
        <v>160</v>
      </c>
      <c r="J81" s="40" t="s">
        <v>16</v>
      </c>
      <c r="K81" s="42">
        <f>25000/(200*12)</f>
        <v>10.416666666666666</v>
      </c>
      <c r="L81" s="40" t="s">
        <v>88</v>
      </c>
      <c r="M81" s="40" t="s">
        <v>17</v>
      </c>
      <c r="N81" s="43" t="s">
        <v>18</v>
      </c>
      <c r="O81" s="17" t="s">
        <v>19</v>
      </c>
    </row>
    <row r="82" spans="1:15" ht="150">
      <c r="A82" s="45">
        <v>68</v>
      </c>
      <c r="B82" s="39">
        <v>39974</v>
      </c>
      <c r="C82" s="40" t="s">
        <v>71</v>
      </c>
      <c r="D82" s="41" t="s">
        <v>126</v>
      </c>
      <c r="E82" s="40" t="s">
        <v>15</v>
      </c>
      <c r="F82" s="40" t="s">
        <v>351</v>
      </c>
      <c r="G82" s="11" t="s">
        <v>132</v>
      </c>
      <c r="H82" s="11" t="s">
        <v>133</v>
      </c>
      <c r="I82" s="11" t="s">
        <v>160</v>
      </c>
      <c r="J82" s="40" t="s">
        <v>16</v>
      </c>
      <c r="K82" s="42">
        <f>35000/(300*12)</f>
        <v>9.722222222222221</v>
      </c>
      <c r="L82" s="40" t="s">
        <v>88</v>
      </c>
      <c r="M82" s="40" t="s">
        <v>20</v>
      </c>
      <c r="N82" s="43" t="s">
        <v>18</v>
      </c>
      <c r="O82" s="17" t="s">
        <v>19</v>
      </c>
    </row>
    <row r="83" spans="1:15" ht="105">
      <c r="A83" s="45">
        <v>69</v>
      </c>
      <c r="B83" s="39">
        <v>39974</v>
      </c>
      <c r="C83" s="40" t="s">
        <v>71</v>
      </c>
      <c r="D83" s="41" t="s">
        <v>126</v>
      </c>
      <c r="E83" s="40" t="s">
        <v>21</v>
      </c>
      <c r="F83" s="40" t="s">
        <v>6</v>
      </c>
      <c r="G83" s="11" t="s">
        <v>132</v>
      </c>
      <c r="H83" s="11" t="s">
        <v>133</v>
      </c>
      <c r="I83" s="11" t="s">
        <v>160</v>
      </c>
      <c r="J83" s="40" t="s">
        <v>22</v>
      </c>
      <c r="K83" s="42">
        <f>4000000/(60000*12)</f>
        <v>5.555555555555555</v>
      </c>
      <c r="L83" s="40" t="s">
        <v>88</v>
      </c>
      <c r="M83" s="40" t="s">
        <v>23</v>
      </c>
      <c r="N83" s="43" t="s">
        <v>24</v>
      </c>
      <c r="O83" s="17" t="s">
        <v>25</v>
      </c>
    </row>
    <row r="84" spans="1:15" ht="105">
      <c r="A84" s="45">
        <v>70</v>
      </c>
      <c r="B84" s="39">
        <v>39974</v>
      </c>
      <c r="C84" s="40" t="s">
        <v>71</v>
      </c>
      <c r="D84" s="41" t="s">
        <v>126</v>
      </c>
      <c r="E84" s="40" t="s">
        <v>26</v>
      </c>
      <c r="F84" s="40" t="s">
        <v>27</v>
      </c>
      <c r="G84" s="11" t="s">
        <v>132</v>
      </c>
      <c r="H84" s="11" t="s">
        <v>133</v>
      </c>
      <c r="I84" s="11" t="s">
        <v>160</v>
      </c>
      <c r="J84" s="40" t="s">
        <v>28</v>
      </c>
      <c r="K84" s="42">
        <f>(70000*700)/(300000*12)</f>
        <v>13.61111111111111</v>
      </c>
      <c r="L84" s="40" t="s">
        <v>88</v>
      </c>
      <c r="M84" s="40" t="s">
        <v>29</v>
      </c>
      <c r="N84" s="43" t="s">
        <v>30</v>
      </c>
      <c r="O84" s="17" t="s">
        <v>31</v>
      </c>
    </row>
    <row r="85" spans="1:15" ht="105">
      <c r="A85" s="45">
        <v>71</v>
      </c>
      <c r="B85" s="39">
        <v>39974</v>
      </c>
      <c r="C85" s="40" t="s">
        <v>71</v>
      </c>
      <c r="D85" s="41" t="s">
        <v>126</v>
      </c>
      <c r="E85" s="40" t="s">
        <v>32</v>
      </c>
      <c r="F85" s="40" t="s">
        <v>310</v>
      </c>
      <c r="G85" s="11" t="s">
        <v>132</v>
      </c>
      <c r="H85" s="11" t="s">
        <v>133</v>
      </c>
      <c r="I85" s="11" t="s">
        <v>160</v>
      </c>
      <c r="J85" s="40" t="s">
        <v>33</v>
      </c>
      <c r="K85" s="42">
        <f>1950000/(150*153.7*12)</f>
        <v>7.048362611147256</v>
      </c>
      <c r="L85" s="40" t="s">
        <v>88</v>
      </c>
      <c r="M85" s="40" t="s">
        <v>34</v>
      </c>
      <c r="N85" s="43" t="s">
        <v>35</v>
      </c>
      <c r="O85" s="17" t="s">
        <v>36</v>
      </c>
    </row>
    <row r="86" spans="1:15" ht="165">
      <c r="A86" s="45">
        <v>72</v>
      </c>
      <c r="B86" s="39">
        <v>39974</v>
      </c>
      <c r="C86" s="40" t="s">
        <v>71</v>
      </c>
      <c r="D86" s="41" t="s">
        <v>126</v>
      </c>
      <c r="E86" s="40" t="s">
        <v>26</v>
      </c>
      <c r="F86" s="40" t="s">
        <v>358</v>
      </c>
      <c r="G86" s="11" t="s">
        <v>132</v>
      </c>
      <c r="H86" s="11" t="s">
        <v>133</v>
      </c>
      <c r="I86" s="11" t="s">
        <v>160</v>
      </c>
      <c r="J86" s="40" t="s">
        <v>37</v>
      </c>
      <c r="K86" s="42">
        <f>15000000/(150*1800*12)</f>
        <v>4.62962962962963</v>
      </c>
      <c r="L86" s="40" t="s">
        <v>88</v>
      </c>
      <c r="M86" s="40" t="s">
        <v>38</v>
      </c>
      <c r="N86" s="43" t="s">
        <v>39</v>
      </c>
      <c r="O86" s="17" t="s">
        <v>40</v>
      </c>
    </row>
    <row r="87" spans="1:15" ht="105">
      <c r="A87" s="45">
        <v>73</v>
      </c>
      <c r="B87" s="39">
        <v>39974</v>
      </c>
      <c r="C87" s="40" t="s">
        <v>71</v>
      </c>
      <c r="D87" s="41" t="s">
        <v>126</v>
      </c>
      <c r="E87" s="40" t="s">
        <v>26</v>
      </c>
      <c r="F87" s="40" t="s">
        <v>351</v>
      </c>
      <c r="G87" s="11" t="s">
        <v>132</v>
      </c>
      <c r="H87" s="11" t="s">
        <v>133</v>
      </c>
      <c r="I87" s="11" t="s">
        <v>160</v>
      </c>
      <c r="J87" s="40" t="s">
        <v>41</v>
      </c>
      <c r="K87" s="42">
        <f>2800000/(20000*12)</f>
        <v>11.666666666666666</v>
      </c>
      <c r="L87" s="40" t="s">
        <v>88</v>
      </c>
      <c r="M87" s="40" t="s">
        <v>42</v>
      </c>
      <c r="N87" s="43" t="s">
        <v>43</v>
      </c>
      <c r="O87" s="17" t="s">
        <v>44</v>
      </c>
    </row>
    <row r="88" spans="1:15" ht="105">
      <c r="A88" s="45">
        <v>74</v>
      </c>
      <c r="B88" s="39">
        <v>39974</v>
      </c>
      <c r="C88" s="40" t="s">
        <v>71</v>
      </c>
      <c r="D88" s="41" t="s">
        <v>126</v>
      </c>
      <c r="E88" s="40" t="s">
        <v>302</v>
      </c>
      <c r="F88" s="40" t="s">
        <v>86</v>
      </c>
      <c r="G88" s="11" t="s">
        <v>132</v>
      </c>
      <c r="H88" s="11" t="s">
        <v>133</v>
      </c>
      <c r="I88" s="11" t="s">
        <v>160</v>
      </c>
      <c r="J88" s="40" t="s">
        <v>45</v>
      </c>
      <c r="K88" s="42">
        <f>10500000/(750*82*12)</f>
        <v>14.227642276422765</v>
      </c>
      <c r="L88" s="40" t="s">
        <v>88</v>
      </c>
      <c r="M88" s="40" t="s">
        <v>46</v>
      </c>
      <c r="N88" s="43" t="s">
        <v>47</v>
      </c>
      <c r="O88" s="17" t="s">
        <v>48</v>
      </c>
    </row>
  </sheetData>
  <sheetProtection/>
  <autoFilter ref="A2:O27"/>
  <mergeCells count="1">
    <mergeCell ref="A1:O1"/>
  </mergeCells>
  <hyperlinks>
    <hyperlink ref="N3" r:id="rId1" display="http://www.cmlt.ru/ad-a11893507"/>
    <hyperlink ref="N4" r:id="rId2" display="http://www.komnd.ru/objects_detailed.php?object_id=263&amp;obj_cat_id=&amp;obj_offs=0"/>
    <hyperlink ref="N5" r:id="rId3" display="http://www.nikvrn.ru/catitem?i=4724"/>
    <hyperlink ref="N12" r:id="rId4" display="http://www.nikvrn.ru/catitem?i=5056"/>
    <hyperlink ref="N6" r:id="rId5" display="http://www.komnd.ru/objects_detailed.php?object_id=192&amp;obj_cat_id=2&amp;obj_offs=0"/>
    <hyperlink ref="N8" r:id="rId6" display="http://www.advecs.vrn.ru/comm_realty/to-arenda.html"/>
    <hyperlink ref="N9" r:id="rId7" display="http://www.expres-vrn.ru/sells.php"/>
    <hyperlink ref="N10" r:id="rId8" display="http://web.vrn.ru/allod/nej.htm"/>
    <hyperlink ref="N11" r:id="rId9" display="http://www.vsfg.ru/business/index.html"/>
    <hyperlink ref="N13" r:id="rId10" display="http://www.nikvrn.ru/catitem?i=4558"/>
    <hyperlink ref="N14" r:id="rId11" display="http://www.nikvrn.ru/catitem?i=4558"/>
    <hyperlink ref="N7" r:id="rId12" display="http://www.nikvrn.ru/catitem?i=4558"/>
    <hyperlink ref="N15" r:id="rId13" display="http://www.expres-vrn.ru/sells.php"/>
    <hyperlink ref="J16" r:id="rId14" display="Склад"/>
    <hyperlink ref="N16" r:id="rId15" display="http://www.cmlt.ru/ad-a11626191"/>
    <hyperlink ref="N17" r:id="rId16" display="http://www.imperia-n.ru/catalogue?i=246"/>
    <hyperlink ref="N18" r:id="rId17" display="http://www.nikvrn.ru/catitem?i=4381"/>
    <hyperlink ref="N19" r:id="rId18" display="http://www.nikvrn.ru/catitem?i=2589"/>
    <hyperlink ref="N20" r:id="rId19" display="http://www.nikvrn.ru/catitem?i=5263"/>
    <hyperlink ref="N21" r:id="rId20" display="http://www.nikvrn.ru/catitem?i=3314"/>
    <hyperlink ref="N22" r:id="rId21" display="http://www.imperia-n.ru/catalogue?i=328"/>
    <hyperlink ref="N23" r:id="rId22" display="http://www.citadel-v.ru/index.php?n=1189437047&amp;l=0&amp;m=0&amp;a=3&amp;b=desc&amp;id=00000000128"/>
    <hyperlink ref="N24" r:id="rId23" display="http://www.komnd.ru/business_sale2.php"/>
    <hyperlink ref="N25" r:id="rId24" display="http://korona800.narod.ru/foto.htm"/>
    <hyperlink ref="N26" r:id="rId25" display="http://www.komnd.ru/business_sale2.php"/>
    <hyperlink ref="N27" r:id="rId26" display="http://www.komnd.ru/business_sale2.php"/>
    <hyperlink ref="O3" r:id="rId27" display="http://www.appraiser.ru//UserFiles/File/Guidance_materials/baza_popravok/1.jpg"/>
    <hyperlink ref="O5" r:id="rId28" display="http://www.appraiser.ru//UserFiles/File/Guidance_materials/baza_popravok/3.jpg"/>
    <hyperlink ref="O6" r:id="rId29" display="http://www.appraiser.ru//UserFiles/File/Guidance_materials/baza_popravok/4.jpg"/>
    <hyperlink ref="O7" r:id="rId30" display="http://www.appraiser.ru//UserFiles/File/Guidance_materials/baza_popravok/5.jpg"/>
    <hyperlink ref="O8" r:id="rId31" display="http://www.appraiser.ru//UserFiles/File/Guidance_materials/baza_popravok/6.jpg"/>
    <hyperlink ref="O9" r:id="rId32" display="http://www.appraiser.ru//UserFiles/File/Guidance_materials/baza_popravok/7.jpg"/>
    <hyperlink ref="O10" r:id="rId33" display="http://www.appraiser.ru//UserFiles/File/Guidance_materials/baza_popravok/8.jpg"/>
    <hyperlink ref="O11" r:id="rId34" display="http://www.appraiser.ru//UserFiles/File/Guidance_materials/baza_popravok/9.jpg"/>
    <hyperlink ref="O12" r:id="rId35" display="http://www.appraiser.ru//UserFiles/File/Guidance_materials/baza_popravok/10.jpg"/>
    <hyperlink ref="O13" r:id="rId36" display="http://www.appraiser.ru//UserFiles/File/Guidance_materials/baza_popravok/5.jpg"/>
    <hyperlink ref="O15" r:id="rId37" display="http://www.appraiser.ru//UserFiles/File/Guidance_materials/baza_popravok/7.jpg"/>
    <hyperlink ref="O14" r:id="rId38" display="http://www.appraiser.ru//UserFiles/File/Guidance_materials/baza_popravok/5.jpg"/>
    <hyperlink ref="O16" r:id="rId39" display="http://www.appraiser.ru//UserFiles/File/Guidance_materials/baza_popravok/11.jpg"/>
    <hyperlink ref="O17" r:id="rId40" display="http://www.appraiser.ru//UserFiles/File/Guidance_materials/baza_popravok/12.jpg"/>
    <hyperlink ref="O18" r:id="rId41" display="http://www.appraiser.ru//UserFiles/File/Guidance_materials/baza_popravok/13.jpg"/>
    <hyperlink ref="O19" r:id="rId42" display="http://www.appraiser.ru//UserFiles/File/Guidance_materials/baza_popravok/14.jpg"/>
    <hyperlink ref="O20" r:id="rId43" display="http://www.appraiser.ru//UserFiles/File/Guidance_materials/baza_popravok/15.jpg"/>
    <hyperlink ref="O22" r:id="rId44" display="http://www.appraiser.ru//UserFiles/File/Guidance_materials/baza_popravok/17.jpg"/>
    <hyperlink ref="O23" r:id="rId45" display="http://www.appraiser.ru//UserFiles/File/Guidance_materials/baza_popravok/18.jpg"/>
    <hyperlink ref="O24" r:id="rId46" display="http://www.appraiser.ru//UserFiles/File/Guidance_materials/baza_popravok/19.jpg"/>
    <hyperlink ref="O26" r:id="rId47" display="http://www.appraiser.ru//UserFiles/File/Guidance_materials/baza_popravok/19.jpg"/>
    <hyperlink ref="O27" r:id="rId48" display="http://www.appraiser.ru//UserFiles/File/Guidance_materials/baza_popravok/19.jpg"/>
    <hyperlink ref="O28" r:id="rId49" display="http://www.appraiser.ru//UserFiles/File/Guidance_materials/baza_popravok/20.jpg"/>
    <hyperlink ref="O29" r:id="rId50" display="http://www.appraiser.ru//UserFiles/File/Guidance_materials/baza_popravok/21.jpg"/>
    <hyperlink ref="N30" r:id="rId51" display="http://www.rosstroj.com/Objects/Kaliningrad/Leningradskij/Apartment.aspx?ID=202589, см. Расчет"/>
    <hyperlink ref="N31" r:id="rId52" display="http://www.rosstroj.com/Objects/Kaliningrad/Leningradskij/Apartment.aspx?ID=202589, см. Расчет"/>
    <hyperlink ref="N32" r:id="rId53" display="http://www.rosstroj.com/Objects/Kaliningrad/Leningradskij/Apartment.aspx?ID=202589, см. Расчет"/>
    <hyperlink ref="N33" r:id="rId54" display="http://www.rosstroj.com/Objects/Kaliningrad/Leningradskij/Apartment.aspx?ID=202589, см. Расчет"/>
    <hyperlink ref="O4" r:id="rId55" display="http://www.appraiser.ru//UserFiles/File/Guidance_materials/baza_popravok/2.jpg"/>
    <hyperlink ref="O21" r:id="rId56" display="http://www.appraiser.ru//UserFiles/File/Guidance_materials/baza_popravok/16.jpg"/>
    <hyperlink ref="O25" r:id="rId57" display="http://www.appraiser.ru//UserFiles/File/Guidance_materials/baza_popravok/20.jpg"/>
    <hyperlink ref="O30" r:id="rId58" display="http://www.appraiser.ru//UserFiles/File/Guidance_materials/baza_popravok/22.xls"/>
    <hyperlink ref="O31" r:id="rId59" display="http://www.appraiser.ru//UserFiles/File/Guidance_materials/baza_popravok/22.xls"/>
    <hyperlink ref="O32" r:id="rId60" display="http://www.appraiser.ru//UserFiles/File/Guidance_materials/baza_popravok/22.xls"/>
    <hyperlink ref="O33" r:id="rId61" display="http://www.appraiser.ru//UserFiles/File/Guidance_materials/baza_popravok/22.xls"/>
    <hyperlink ref="N34" r:id="rId62" display="http://kaliningrad.irr.ru/advert/1557585/"/>
    <hyperlink ref="O34" r:id="rId63" display="http://www.appraiser.ru//UserFiles/File/Guidance_materials/baza_popravok/23.jpg"/>
    <hyperlink ref="N35" r:id="rId64" display="http://www.newsquare.ru/news_main/press/?id=622&amp;Year=2008&amp;Month=03"/>
    <hyperlink ref="O35" r:id="rId65" display="http://www.appraiser.ru//UserFiles/File/Guidance_materials/baza_popravok/24.jpg"/>
    <hyperlink ref="O36" r:id="rId66" display="http://www.appraiser.ru//UserFiles/File/Guidance_materials/baza_popravok/25.jpg"/>
    <hyperlink ref="O37" r:id="rId67" display="http://www.appraiser.ru//UserFiles/File/Guidance_materials/baza_popravok/26.jpg"/>
    <hyperlink ref="O39" r:id="rId68" display="http://www.appraiser.ru//UserFiles/File/Guidance_materials/baza_popravok/27.jpg"/>
    <hyperlink ref="O40" r:id="rId69" display="http://www.appraiser.ru//UserFiles/File/Guidance_materials/baza_popravok/28.jpg"/>
    <hyperlink ref="O41" r:id="rId70" display="http://www.appraiser.ru//UserFiles/File/Guidance_materials/baza_popravok/29.jpg"/>
    <hyperlink ref="O42" r:id="rId71" display="http://www.appraiser.ru//UserFiles/File/Guidance_materials/baza_popravok/30.jpg"/>
    <hyperlink ref="O43" r:id="rId72" display="http://www.appraiser.ru//UserFiles/File/Guidance_materials/baza_popravok/30.jpg"/>
    <hyperlink ref="O44" r:id="rId73" display="http://www.appraiser.ru//UserFiles/File/Guidance_materials/baza_popravok/31.jpg"/>
    <hyperlink ref="O45" r:id="rId74" display="http://www.appraiser.ru//UserFiles/File/Guidance_materials/baza_popravok/32.jpg"/>
    <hyperlink ref="O46" r:id="rId75" display="http://www.appraiser.ru//UserFiles/File/Guidance_materials/baza_popravok/33.jpg"/>
    <hyperlink ref="O38" r:id="rId76" display="http://www.appraiser.ru//UserFiles/File/Guidance_materials/baza_popravok/26.jpg"/>
    <hyperlink ref="O47" r:id="rId77" display="http://www.appraiser.ru//UserFiles/File/Guidance_materials/baza_popravok/34.jpg"/>
    <hyperlink ref="O48" r:id="rId78" display="http://www.appraiser.ru//UserFiles/File/Guidance_materials/baza_popravok/35.jpg"/>
    <hyperlink ref="O49" r:id="rId79" display="http://www.appraiser.ru//UserFiles/File/Guidance_materials/baza_popravok/36.jpg"/>
    <hyperlink ref="O50" r:id="rId80" display="http://www.appraiser.ru//UserFiles/File/Guidance_materials/baza_popravok/37.jpg"/>
    <hyperlink ref="O51" r:id="rId81" display="http://www.appraiser.ru//UserFiles/File/Guidance_materials/baza_popravok/38.jpg"/>
    <hyperlink ref="O52" r:id="rId82" display="http://www.appraiser.ru//UserFiles/File/Guidance_materials/baza_popravok/39.jpg"/>
    <hyperlink ref="O53" r:id="rId83" display="http://www.appraiser.ru//UserFiles/File/Guidance_materials/baza_popravok/40.jpg"/>
    <hyperlink ref="O54" r:id="rId84" display="http://www.appraiser.ru//UserFiles/File/Guidance_materials/baza_popravok/41.jpg"/>
    <hyperlink ref="N47" r:id="rId85" display="http://www.ksota.ru/sotainvest/commercia/dir50/dir59/?saf=24b8b9b74b18b4317b9a442c157ce022"/>
    <hyperlink ref="N48" r:id="rId86" display="http://www.ksota.ru/sotainvest/commercia/dir50/dir2/?saf=227e5c700c8506093f841e45da2a3b6a"/>
    <hyperlink ref="N49" r:id="rId87" display="http://www.ksota.ru/sotainvest/commercia/dir50/dir41/?saf=24b8b9b74b18b4317b9a442c157ce022"/>
    <hyperlink ref="N50" r:id="rId88" display="http://www.sunvrn.ru/content.php?d=details&amp;ref=commerce&amp;id=5317"/>
    <hyperlink ref="N51" r:id="rId89" display="http://www.cmlt.ru/ad-a11765297"/>
    <hyperlink ref="N52" r:id="rId90" display="http://www.cmlt.ru/ad-a11869523"/>
    <hyperlink ref="N54" r:id="rId91" display="http://www.nikvrn.ru/catitem?i=4861"/>
    <hyperlink ref="N55" r:id="rId92" display="http://www.nikvrn.ru/catitem?i=5317"/>
    <hyperlink ref="N56" r:id="rId93" display="http://www.nikvrn.ru/catitem?i=4185"/>
    <hyperlink ref="N57" r:id="rId94" display="http://www.nikvrn.ru/catitem?i=5326"/>
    <hyperlink ref="N58" r:id="rId95" display="http://www.citadel-v.ru/index.php?n=1189437047&amp;l=0&amp;m=0&amp;a=3&amp;b=desc&amp;id=00000000131"/>
    <hyperlink ref="N53" r:id="rId96" display="http://www.cmlt.ru/ad-a11903614"/>
    <hyperlink ref="O55" r:id="rId97" display="http://www.appraiser.ru//UserFiles/File/Guidance_materials/baza_popravok/42.jpg"/>
    <hyperlink ref="O56" r:id="rId98" display="http://www.appraiser.ru//UserFiles/File/Guidance_materials/baza_popravok/43.jpg"/>
    <hyperlink ref="O57" r:id="rId99" display="http://www.appraiser.ru//UserFiles/File/Guidance_materials/baza_popravok/44.jpg"/>
    <hyperlink ref="O58" r:id="rId100" display="http://www.appraiser.ru//UserFiles/File/Guidance_materials/baza_popravok/45.jpg"/>
    <hyperlink ref="N59" r:id="rId101" display="http://www.cmlt.ru/ad-a12110975"/>
    <hyperlink ref="N60" r:id="rId102" display="http://www.cmlt.ru/ad-a12224623"/>
    <hyperlink ref="N61" r:id="rId103" display="http://www.cmlt.ru/ad-a12211328"/>
    <hyperlink ref="N62" r:id="rId104" display="http://www.cmlt.ru/ad-a12243878"/>
    <hyperlink ref="N63" r:id="rId105" display="http://www.cmlt.ru/ad-a11893525"/>
    <hyperlink ref="N64" r:id="rId106" display="http://www.cmlt.ru/ad-a12247051"/>
    <hyperlink ref="N65" r:id="rId107" display="http://www.cmlt.ru/ad-a12267191"/>
    <hyperlink ref="N66" r:id="rId108" display="http://www.cmlt.ru/ad-a12221327"/>
    <hyperlink ref="N67" r:id="rId109" display="http://www.cmlt.ru/ad-a12136779"/>
    <hyperlink ref="N68" r:id="rId110" display="http://www.cmlt.ru/ad-a12054247"/>
    <hyperlink ref="N69" r:id="rId111" display="http://www.cmlt.ru/ad-a12180796"/>
    <hyperlink ref="N70" r:id="rId112" display="http://www.cmlt.ru/ad-a12192684"/>
    <hyperlink ref="N71" r:id="rId113" display="http://www.cmlt.ru/ad-a12194038"/>
    <hyperlink ref="N72" r:id="rId114" display="http://www.nikvrn.ru/catitem?i=3294"/>
    <hyperlink ref="N75" r:id="rId115" display="http://www.nikvrn.ru/catitem?i=5807"/>
    <hyperlink ref="N76" r:id="rId116" display="http://www.nikvrn.ru/catitem?i=5263"/>
    <hyperlink ref="N77" r:id="rId117" display="http://www.ksota.ru/sotainvest/commercia/dir50/dir61/?saf=01208703cd7c55b870976681c6291e1c"/>
    <hyperlink ref="N78" r:id="rId118" display="http://www.nikvrn.ru/catitem?i=6044"/>
    <hyperlink ref="O59" r:id="rId119" display="http://www.appraiser.ru//UserFiles/File/Guidance_materials/baza_popravok/46.jpg"/>
    <hyperlink ref="O60" r:id="rId120" display="http://www.appraiser.ru//UserFiles/File/Guidance_materials/baza_popravok/47.jpg"/>
    <hyperlink ref="O61" r:id="rId121" display="http://www.appraiser.ru//UserFiles/File/Guidance_materials/baza_popravok/48.jpg"/>
    <hyperlink ref="O62" r:id="rId122" display="http://www.appraiser.ru//UserFiles/File/Guidance_materials/baza_popravok/49.jpg"/>
    <hyperlink ref="O63" r:id="rId123" display="http://www.appraiser.ru//UserFiles/File/Guidance_materials/baza_popravok/50.jpg"/>
    <hyperlink ref="O64" r:id="rId124" display="http://www.appraiser.ru//UserFiles/File/Guidance_materials/baza_popravok/51.jpg"/>
    <hyperlink ref="O65" r:id="rId125" display="http://www.appraiser.ru//UserFiles/File/Guidance_materials/baza_popravok/52.jpg"/>
    <hyperlink ref="O66" r:id="rId126" display="http://www.appraiser.ru//UserFiles/File/Guidance_materials/baza_popravok/53.jpg"/>
    <hyperlink ref="O67" r:id="rId127" display="http://www.appraiser.ru//UserFiles/File/Guidance_materials/baza_popravok/54.jpg"/>
    <hyperlink ref="O68" r:id="rId128" display="http://www.appraiser.ru//UserFiles/File/Guidance_materials/baza_popravok/55.jpg"/>
    <hyperlink ref="O69" r:id="rId129" display="http://www.appraiser.ru//UserFiles/File/Guidance_materials/baza_popravok/56.jpg"/>
    <hyperlink ref="O70" r:id="rId130" display="http://www.appraiser.ru//UserFiles/File/Guidance_materials/baza_popravok/57.jpg"/>
    <hyperlink ref="O71" r:id="rId131" display="http://www.appraiser.ru//UserFiles/File/Guidance_materials/baza_popravok/58.jpg"/>
    <hyperlink ref="O72" r:id="rId132" display="http://www.appraiser.ru//UserFiles/File/Guidance_materials/baza_popravok/59.jpg"/>
    <hyperlink ref="O75" r:id="rId133" display="http://www.appraiser.ru//UserFiles/File/Guidance_materials/baza_popravok/62.jpg"/>
    <hyperlink ref="O76" r:id="rId134" display="http://www.appraiser.ru//UserFiles/File/Guidance_materials/baza_popravok/63.jpg"/>
    <hyperlink ref="O77" r:id="rId135" display="http://www.appraiser.ru//UserFiles/File/Guidance_materials/baza_popravok/64.jpg"/>
    <hyperlink ref="O78" r:id="rId136" display="http://www.appraiser.ru//UserFiles/File/Guidance_materials/baza_popravok/66.jpg"/>
    <hyperlink ref="N79" r:id="rId137" display="http://www.cmlt.ru/ad-a12249254"/>
    <hyperlink ref="N80" r:id="rId138" display="http://www.cmlt.ru/ad-a12276816"/>
    <hyperlink ref="N81" r:id="rId139" display="http://www.cmlt.ru/ad-a12190859"/>
    <hyperlink ref="N82" r:id="rId140" display="http://www.cmlt.ru/ad-a12190859"/>
    <hyperlink ref="N83" r:id="rId141" display="http://www.cmlt.ru/ad-a12389246"/>
    <hyperlink ref="N84" r:id="rId142" display="http://www.cmlt.ru/ad-a11755576"/>
    <hyperlink ref="N85" r:id="rId143" display="http://www.cmlt.ru/ad-a12383435"/>
    <hyperlink ref="N86" r:id="rId144" display="http://www.cmlt.ru/ad-a12315263"/>
    <hyperlink ref="N87" r:id="rId145" display="http://www.cmlt.ru/ad-a12332742"/>
    <hyperlink ref="N88" r:id="rId146" display="http://www.cmlt.ru/ad-a12232240"/>
    <hyperlink ref="O79" r:id="rId147" display="http://www.appraiser.ru//UserFiles/File/Guidance_materials/baza_popravok/67.jpg"/>
    <hyperlink ref="O80" r:id="rId148" display="http://www.appraiser.ru//UserFiles/File/Guidance_materials/baza_popravok/68.jpg"/>
    <hyperlink ref="O81" r:id="rId149" display="http://www.appraiser.ru//UserFiles/File/Guidance_materials/baza_popravok/69.jpg"/>
    <hyperlink ref="O82" r:id="rId150" display="http://www.appraiser.ru//UserFiles/File/Guidance_materials/baza_popravok/69.jpg"/>
    <hyperlink ref="O83" r:id="rId151" display="http://www.appraiser.ru//UserFiles/File/Guidance_materials/baza_popravok/70.jpg"/>
    <hyperlink ref="O84" r:id="rId152" display="http://www.appraiser.ru//UserFiles/File/Guidance_materials/baza_popravok/71.jpg"/>
    <hyperlink ref="O85" r:id="rId153" display="http://www.appraiser.ru//UserFiles/File/Guidance_materials/baza_popravok/72.jpg"/>
    <hyperlink ref="O86" r:id="rId154" display="http://www.appraiser.ru//UserFiles/File/Guidance_materials/baza_popravok/73.jpg"/>
    <hyperlink ref="O87" r:id="rId155" display="http://www.appraiser.ru//UserFiles/File/Guidance_materials/baza_popravok/74.jpg"/>
    <hyperlink ref="O88" r:id="rId156" display="http://www.appraiser.ru//UserFiles/File/Guidance_materials/baza_popravok/75.jpg"/>
  </hyperlinks>
  <printOptions/>
  <pageMargins left="0.75" right="0.75" top="1" bottom="1" header="0.5" footer="0.5"/>
  <pageSetup horizontalDpi="600" verticalDpi="600" orientation="portrait" paperSize="9" r:id="rId159"/>
  <legacyDrawing r:id="rId1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</dc:creator>
  <cp:keywords/>
  <dc:description/>
  <cp:lastModifiedBy>xlebonync</cp:lastModifiedBy>
  <dcterms:created xsi:type="dcterms:W3CDTF">2008-09-18T11:46:30Z</dcterms:created>
  <dcterms:modified xsi:type="dcterms:W3CDTF">2012-11-09T08:38:30Z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